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Enterprise Content Mgmt\Shared\forms (rvdorportalrep)\Public\Research\Compendium\Stat_supp\"/>
    </mc:Choice>
  </mc:AlternateContent>
  <bookViews>
    <workbookView xWindow="0" yWindow="0" windowWidth="21075" windowHeight="6000" tabRatio="596"/>
  </bookViews>
  <sheets>
    <sheet name="Page 2" sheetId="3" r:id="rId1"/>
    <sheet name="Page 3" sheetId="4" r:id="rId2"/>
    <sheet name="Page 4" sheetId="5" r:id="rId3"/>
    <sheet name="Page 5" sheetId="6" r:id="rId4"/>
    <sheet name="Page 6" sheetId="7" r:id="rId5"/>
    <sheet name="Page 7" sheetId="8" r:id="rId6"/>
    <sheet name="Page 8" sheetId="9" r:id="rId7"/>
    <sheet name="Page 9" sheetId="10" r:id="rId8"/>
    <sheet name="Page 10" sheetId="11" r:id="rId9"/>
    <sheet name="Page 11" sheetId="39" r:id="rId10"/>
    <sheet name="Page 12" sheetId="12" r:id="rId11"/>
    <sheet name="Page 13" sheetId="34" r:id="rId12"/>
    <sheet name="Page 14" sheetId="35" r:id="rId13"/>
    <sheet name="Page 15" sheetId="15" r:id="rId14"/>
    <sheet name="Page 16" sheetId="16" r:id="rId15"/>
    <sheet name="Page 17" sheetId="17" r:id="rId16"/>
    <sheet name="Page 18" sheetId="18" r:id="rId17"/>
    <sheet name="Page 19" sheetId="19" r:id="rId18"/>
    <sheet name="Page 20" sheetId="20" r:id="rId19"/>
    <sheet name="Page 22" sheetId="22" r:id="rId20"/>
    <sheet name="Page 23" sheetId="23" r:id="rId21"/>
    <sheet name="Page 24" sheetId="24" r:id="rId22"/>
    <sheet name="Page 25" sheetId="25" r:id="rId23"/>
    <sheet name="Page 26" sheetId="26" r:id="rId24"/>
    <sheet name="Page 28" sheetId="28" r:id="rId25"/>
    <sheet name="Page 30" sheetId="40" r:id="rId26"/>
  </sheets>
  <externalReferences>
    <externalReference r:id="rId27"/>
    <externalReference r:id="rId28"/>
  </externalReferences>
  <definedNames>
    <definedName name="_Order1" hidden="1">255</definedName>
    <definedName name="_Order2" hidden="1">255</definedName>
    <definedName name="_R90_2">[1]K!#REF!</definedName>
    <definedName name="_xlnm.Print_Area" localSheetId="8">'Page 10'!$A$1:$I$47</definedName>
    <definedName name="_xlnm.Print_Area" localSheetId="10">'Page 12'!$A$1:$H$51</definedName>
    <definedName name="_xlnm.Print_Area" localSheetId="11">'Page 13'!$A$1:$E$60</definedName>
    <definedName name="_xlnm.Print_Area" localSheetId="12">'Page 14'!$A$1:$E$57</definedName>
    <definedName name="_xlnm.Print_Area" localSheetId="13">'Page 15'!$A$1:$I$49</definedName>
    <definedName name="_xlnm.Print_Area" localSheetId="14">'Page 16'!$A$1:$I$43</definedName>
    <definedName name="_xlnm.Print_Area" localSheetId="15">'Page 17'!$A$1:$I$52</definedName>
    <definedName name="_xlnm.Print_Area" localSheetId="16">'Page 18'!$A$1:$I$46</definedName>
    <definedName name="_xlnm.Print_Area" localSheetId="17">'Page 19'!$A$1:$I$46</definedName>
    <definedName name="_xlnm.Print_Area" localSheetId="0">'Page 2'!$A$1:$P$49</definedName>
    <definedName name="_xlnm.Print_Area" localSheetId="18">'Page 20'!$A$1:$I$48</definedName>
    <definedName name="_xlnm.Print_Area" localSheetId="19">'Page 22'!$A$1:$O$36</definedName>
    <definedName name="_xlnm.Print_Area" localSheetId="20">'Page 23'!$A$1:$L$38</definedName>
    <definedName name="_xlnm.Print_Area" localSheetId="21">'Page 24'!$A$1:$L$34</definedName>
    <definedName name="_xlnm.Print_Area" localSheetId="22">'Page 25'!$A$1:$L$35</definedName>
    <definedName name="_xlnm.Print_Area" localSheetId="23">'Page 26'!$A$1:$H$33</definedName>
    <definedName name="_xlnm.Print_Area" localSheetId="24">'Page 28'!$A$1:$K$57</definedName>
    <definedName name="_xlnm.Print_Area" localSheetId="1">'Page 3'!$A$1:$O$49</definedName>
    <definedName name="_xlnm.Print_Area" localSheetId="2">'Page 4'!$A$1:$M$48</definedName>
    <definedName name="_xlnm.Print_Area" localSheetId="3">'Page 5'!$A$1:$M$49</definedName>
    <definedName name="_xlnm.Print_Area" localSheetId="4">'Page 6'!$A$1:$F$39</definedName>
    <definedName name="_xlnm.Print_Area" localSheetId="5">'Page 7'!$A$1:$H$37</definedName>
    <definedName name="_xlnm.Print_Area" localSheetId="6">'Page 8'!$A$1:$J$49</definedName>
    <definedName name="_xlnm.Print_Area" localSheetId="7">'Page 9'!$A$1:$D$53</definedName>
    <definedName name="YEAR">[2]SETUP!$B$18</definedName>
  </definedNames>
  <calcPr calcId="162913"/>
</workbook>
</file>

<file path=xl/calcChain.xml><?xml version="1.0" encoding="utf-8"?>
<calcChain xmlns="http://schemas.openxmlformats.org/spreadsheetml/2006/main">
  <c r="N6" i="3" l="1"/>
  <c r="N8" i="3"/>
  <c r="N20" i="3"/>
  <c r="N21" i="3"/>
  <c r="N22" i="3"/>
  <c r="D40" i="15"/>
  <c r="E54" i="28" l="1"/>
  <c r="D54" i="28"/>
  <c r="C54" i="28"/>
  <c r="E53" i="28"/>
  <c r="D53" i="28"/>
  <c r="E52" i="28"/>
  <c r="D52" i="28"/>
  <c r="K23" i="28"/>
  <c r="J23" i="28"/>
  <c r="I23" i="28"/>
  <c r="K21" i="28"/>
  <c r="K10" i="28"/>
  <c r="J10" i="28"/>
  <c r="I10" i="28"/>
  <c r="K9" i="28"/>
  <c r="J9" i="28"/>
  <c r="I9" i="28"/>
  <c r="G12" i="40" l="1"/>
  <c r="F17" i="7" l="1"/>
  <c r="F15" i="7"/>
  <c r="F12" i="40" l="1"/>
  <c r="G5" i="20" l="1"/>
  <c r="C4" i="24"/>
  <c r="D4" i="24"/>
  <c r="E4" i="24"/>
  <c r="G4" i="24"/>
  <c r="H4" i="24"/>
  <c r="I4" i="24"/>
  <c r="J4" i="24"/>
  <c r="K4" i="24"/>
  <c r="E12" i="40" l="1"/>
  <c r="D12" i="40"/>
  <c r="C12" i="40"/>
  <c r="B12" i="40"/>
  <c r="C28" i="8" l="1"/>
  <c r="M46" i="5" l="1"/>
  <c r="L46" i="5" l="1"/>
  <c r="L3" i="6"/>
  <c r="L3" i="5"/>
  <c r="H5" i="20" l="1"/>
  <c r="E3" i="6" l="1"/>
  <c r="E3" i="5"/>
  <c r="H28" i="11" l="1"/>
  <c r="E28" i="11"/>
  <c r="B28" i="11"/>
  <c r="F4" i="25" l="1"/>
  <c r="C4" i="25"/>
  <c r="D4" i="25" l="1"/>
  <c r="E4" i="25"/>
  <c r="D3" i="6"/>
  <c r="D3" i="5"/>
  <c r="K3" i="6" l="1"/>
  <c r="J3" i="6"/>
  <c r="I3" i="6"/>
  <c r="H3" i="6"/>
  <c r="G3" i="6"/>
  <c r="F3" i="6"/>
  <c r="K46" i="5"/>
  <c r="J46" i="5"/>
  <c r="I46" i="5"/>
  <c r="H46" i="5"/>
  <c r="G46" i="5"/>
  <c r="F46" i="5"/>
  <c r="E46" i="5"/>
  <c r="D46" i="5"/>
  <c r="K3" i="5"/>
  <c r="J3" i="5"/>
  <c r="I3" i="5"/>
  <c r="H3" i="5"/>
  <c r="G3" i="5"/>
  <c r="F3" i="5"/>
  <c r="G4" i="25" l="1"/>
  <c r="H4" i="25"/>
  <c r="I4" i="25"/>
  <c r="J4" i="25"/>
  <c r="K4" i="25"/>
</calcChain>
</file>

<file path=xl/comments1.xml><?xml version="1.0" encoding="utf-8"?>
<comments xmlns="http://schemas.openxmlformats.org/spreadsheetml/2006/main">
  <authors>
    <author>jfagan</author>
  </authors>
  <commentList>
    <comment ref="N22" authorId="0" shapeId="0">
      <text>
        <r>
          <rPr>
            <b/>
            <sz val="9"/>
            <color indexed="81"/>
            <rFont val="Tahoma"/>
            <family val="2"/>
          </rPr>
          <t>jfagan:</t>
        </r>
        <r>
          <rPr>
            <sz val="9"/>
            <color indexed="81"/>
            <rFont val="Tahoma"/>
            <family val="2"/>
          </rPr>
          <t xml:space="preserve">
5/26/2017  TRID transfer taken out for $700,000.00</t>
        </r>
      </text>
    </comment>
  </commentList>
</comments>
</file>

<file path=xl/sharedStrings.xml><?xml version="1.0" encoding="utf-8"?>
<sst xmlns="http://schemas.openxmlformats.org/spreadsheetml/2006/main" count="1416" uniqueCount="564">
  <si>
    <t>($ thousands)</t>
  </si>
  <si>
    <t>Total</t>
  </si>
  <si>
    <t>Total General Fund</t>
  </si>
  <si>
    <t>Total Tax Revenue</t>
  </si>
  <si>
    <t>Total Corporation Taxes</t>
  </si>
  <si>
    <t xml:space="preserve">  Accelerated Deposits</t>
  </si>
  <si>
    <t xml:space="preserve">  Corporate Net Income</t>
  </si>
  <si>
    <t xml:space="preserve">  Capital Stock &amp; Fran.</t>
  </si>
  <si>
    <t xml:space="preserve">    Gross Receipts</t>
  </si>
  <si>
    <t xml:space="preserve">    Utility Property</t>
  </si>
  <si>
    <t xml:space="preserve">    Insurance Premium</t>
  </si>
  <si>
    <t xml:space="preserve">    Financial Institution</t>
  </si>
  <si>
    <t>Total Consumption Taxes</t>
  </si>
  <si>
    <t xml:space="preserve">    Nonmotor</t>
  </si>
  <si>
    <t xml:space="preserve">    Motor Vehicle</t>
  </si>
  <si>
    <t xml:space="preserve">  Cigarette</t>
  </si>
  <si>
    <t xml:space="preserve">  Malt Beverage</t>
  </si>
  <si>
    <t xml:space="preserve">  Liquor</t>
  </si>
  <si>
    <t>Total Other Taxes</t>
  </si>
  <si>
    <t xml:space="preserve">    Withholding</t>
  </si>
  <si>
    <t xml:space="preserve">  Realty Transfer</t>
  </si>
  <si>
    <t xml:space="preserve">  Inheritance</t>
  </si>
  <si>
    <t xml:space="preserve">  Minor and Repealed</t>
  </si>
  <si>
    <t>Total Nontax Revenue</t>
  </si>
  <si>
    <t xml:space="preserve">  Liquor Store Profits</t>
  </si>
  <si>
    <t xml:space="preserve">    Miscellaneous</t>
  </si>
  <si>
    <t>Ten Year General Fund Revenue Collections - Fiscal Year Ending June 30</t>
  </si>
  <si>
    <t>Two Year History</t>
  </si>
  <si>
    <t>($ millions)</t>
  </si>
  <si>
    <t>From:</t>
  </si>
  <si>
    <t>To:</t>
  </si>
  <si>
    <t>Capital Stock/Franchise</t>
  </si>
  <si>
    <t>Gross Receipts Tax</t>
  </si>
  <si>
    <t>Alternative Fuels Incentive Grant Fund</t>
  </si>
  <si>
    <t>Public Transportation Assistance Fund</t>
  </si>
  <si>
    <t>Sales &amp; Use Tax</t>
  </si>
  <si>
    <t>NA</t>
  </si>
  <si>
    <t>Children's Health Fund</t>
  </si>
  <si>
    <t>Agricultural Conservation Easement Purchase Fund</t>
  </si>
  <si>
    <t>Realty Transfer Tax</t>
  </si>
  <si>
    <t>Keystone Recreation, Parks &amp; Conservation Fund</t>
  </si>
  <si>
    <t>Fiscal Year</t>
  </si>
  <si>
    <t>Corporate Net Income</t>
  </si>
  <si>
    <t>History of Corporation Tax Rates</t>
  </si>
  <si>
    <t>1991 - 1993</t>
  </si>
  <si>
    <t>1988 - 1990</t>
  </si>
  <si>
    <t>1992 - 1997</t>
  </si>
  <si>
    <t>Business Type</t>
  </si>
  <si>
    <t>Mining</t>
  </si>
  <si>
    <t>Manufacturing</t>
  </si>
  <si>
    <t>Utilities</t>
  </si>
  <si>
    <t>Wholesale Trade</t>
  </si>
  <si>
    <t>Retail Trade</t>
  </si>
  <si>
    <t>Not Classified</t>
  </si>
  <si>
    <t>Source of Tax</t>
  </si>
  <si>
    <t>Domestic Casualty - Accelerated</t>
  </si>
  <si>
    <t>Domestic Life &amp; Previously Exempt Lines</t>
  </si>
  <si>
    <t>Domestic Life - Accelerated</t>
  </si>
  <si>
    <t>Domestic Fire - Accelerated</t>
  </si>
  <si>
    <t>Marine Insurance</t>
  </si>
  <si>
    <t>Foreign Casualty (Payable to Municipal Pension Aid Fund)</t>
  </si>
  <si>
    <t>Excess Foreign Casualty</t>
  </si>
  <si>
    <t>Foreign Life</t>
  </si>
  <si>
    <t>Foreign Life - Accelerated</t>
  </si>
  <si>
    <t>Foreign Fire (Payable to Fire Insurance Tax Fund)</t>
  </si>
  <si>
    <t>Excess Foreign Fire</t>
  </si>
  <si>
    <t>Foreign Title Insurance</t>
  </si>
  <si>
    <t>Foreign Title Insurance - Accelerated</t>
  </si>
  <si>
    <t>Unauthorized Insurance</t>
  </si>
  <si>
    <t>Excess Insurance Brokers</t>
  </si>
  <si>
    <t>General Merchandise</t>
  </si>
  <si>
    <t>Percent</t>
  </si>
  <si>
    <t>TOTAL</t>
  </si>
  <si>
    <t xml:space="preserve"> Government</t>
  </si>
  <si>
    <t xml:space="preserve"> Unclassified</t>
  </si>
  <si>
    <t xml:space="preserve"> Motor Vehicle</t>
  </si>
  <si>
    <t>County</t>
  </si>
  <si>
    <t xml:space="preserve"> </t>
  </si>
  <si>
    <t>Adams</t>
  </si>
  <si>
    <t>Lawrence</t>
  </si>
  <si>
    <t>Lebanon</t>
  </si>
  <si>
    <t>Armstrong</t>
  </si>
  <si>
    <t>Lehigh</t>
  </si>
  <si>
    <t>Beaver</t>
  </si>
  <si>
    <t>Luzerne</t>
  </si>
  <si>
    <t>Bedford</t>
  </si>
  <si>
    <t>Lycoming</t>
  </si>
  <si>
    <t>Berks</t>
  </si>
  <si>
    <t>McKean</t>
  </si>
  <si>
    <t>Blair</t>
  </si>
  <si>
    <t>Mercer</t>
  </si>
  <si>
    <t>Bradford</t>
  </si>
  <si>
    <t>Mifflin</t>
  </si>
  <si>
    <t>Bucks</t>
  </si>
  <si>
    <t>Monroe</t>
  </si>
  <si>
    <t>Butler</t>
  </si>
  <si>
    <t>Montgomery</t>
  </si>
  <si>
    <t>Cambria</t>
  </si>
  <si>
    <t>Montour</t>
  </si>
  <si>
    <t>Cameron</t>
  </si>
  <si>
    <t>Northampton</t>
  </si>
  <si>
    <t>Carbon</t>
  </si>
  <si>
    <t>Northumberland</t>
  </si>
  <si>
    <t>Centre</t>
  </si>
  <si>
    <t>Perry</t>
  </si>
  <si>
    <t>Chester</t>
  </si>
  <si>
    <t>Clarion</t>
  </si>
  <si>
    <t>Pike</t>
  </si>
  <si>
    <t>Clearfield</t>
  </si>
  <si>
    <t>Potter</t>
  </si>
  <si>
    <t>Clinton</t>
  </si>
  <si>
    <t>Schuylkill</t>
  </si>
  <si>
    <t>Columbia</t>
  </si>
  <si>
    <t>Snyder</t>
  </si>
  <si>
    <t>Crawford</t>
  </si>
  <si>
    <t>Somerset</t>
  </si>
  <si>
    <t>Cumberland</t>
  </si>
  <si>
    <t>Sullivan</t>
  </si>
  <si>
    <t>Dauphin</t>
  </si>
  <si>
    <t>Susquehanna</t>
  </si>
  <si>
    <t>Delaware</t>
  </si>
  <si>
    <t>Tioga</t>
  </si>
  <si>
    <t>Elk</t>
  </si>
  <si>
    <t>Union</t>
  </si>
  <si>
    <t>Erie</t>
  </si>
  <si>
    <t>Venango</t>
  </si>
  <si>
    <t>Fayette</t>
  </si>
  <si>
    <t>Warren</t>
  </si>
  <si>
    <t>Forest</t>
  </si>
  <si>
    <t>Washington</t>
  </si>
  <si>
    <t>Franklin</t>
  </si>
  <si>
    <t>Wayne</t>
  </si>
  <si>
    <t>Fulton</t>
  </si>
  <si>
    <t>Westmoreland</t>
  </si>
  <si>
    <t>Greene</t>
  </si>
  <si>
    <t>Wyoming</t>
  </si>
  <si>
    <t>Huntingdon</t>
  </si>
  <si>
    <t>York</t>
  </si>
  <si>
    <t>Indiana</t>
  </si>
  <si>
    <t>Jefferson</t>
  </si>
  <si>
    <t>Juniata</t>
  </si>
  <si>
    <t>Lackawanna</t>
  </si>
  <si>
    <t>Lancaster</t>
  </si>
  <si>
    <t>Growth</t>
  </si>
  <si>
    <t>Allegheny</t>
  </si>
  <si>
    <t>Philadelphia</t>
  </si>
  <si>
    <t>Total - Motor License Fund</t>
  </si>
  <si>
    <t>Total - Liquid Fuels Tax</t>
  </si>
  <si>
    <t xml:space="preserve">  Liquid Fuels</t>
  </si>
  <si>
    <t xml:space="preserve">  Fuel Use</t>
  </si>
  <si>
    <t xml:space="preserve">  Motor Carriers/IFTA</t>
  </si>
  <si>
    <t xml:space="preserve">  Alternative Fuels</t>
  </si>
  <si>
    <t xml:space="preserve">  Oil Company Franchise</t>
  </si>
  <si>
    <t>Total - Licenses and Fees</t>
  </si>
  <si>
    <t xml:space="preserve">  Special Hauling Permits</t>
  </si>
  <si>
    <t xml:space="preserve">  Reg. Other States-IRP</t>
  </si>
  <si>
    <t xml:space="preserve">  Operators Licenses</t>
  </si>
  <si>
    <t xml:space="preserve">  Vehicle Reg. &amp; Titling</t>
  </si>
  <si>
    <t xml:space="preserve">  Misc. Collections</t>
  </si>
  <si>
    <t>Total - Other Motor</t>
  </si>
  <si>
    <t xml:space="preserve">  Gross Receipts</t>
  </si>
  <si>
    <t xml:space="preserve">  Vehicle Code Fines</t>
  </si>
  <si>
    <t xml:space="preserve">  Misc.-Treasury</t>
  </si>
  <si>
    <t xml:space="preserve">  Misc.-Transportation</t>
  </si>
  <si>
    <t xml:space="preserve">  Misc.-General Services</t>
  </si>
  <si>
    <t xml:space="preserve">  Misc.-Revenue</t>
  </si>
  <si>
    <t xml:space="preserve">  Justice Collections</t>
  </si>
  <si>
    <t>Ten Year Motor License Fund Revenue Collections - Fiscal Year Ending June 30</t>
  </si>
  <si>
    <t>Five Year History</t>
  </si>
  <si>
    <t>Classes of Income by Taxable Income Range</t>
  </si>
  <si>
    <t>Total All Returns</t>
  </si>
  <si>
    <t>Preliminary</t>
  </si>
  <si>
    <t>Advance Preliminary</t>
  </si>
  <si>
    <t xml:space="preserve">Liability Range </t>
  </si>
  <si>
    <t>Number</t>
  </si>
  <si>
    <t>$301-500</t>
  </si>
  <si>
    <t>$501-1,000</t>
  </si>
  <si>
    <t>$1,001-5,000</t>
  </si>
  <si>
    <t>$5,001-10,000</t>
  </si>
  <si>
    <t>$10,001-25,000</t>
  </si>
  <si>
    <t>$25,001-50,000</t>
  </si>
  <si>
    <t>$50,001-100,000</t>
  </si>
  <si>
    <t>$100,001-250,000</t>
  </si>
  <si>
    <t>$250,001-500,000</t>
  </si>
  <si>
    <t>$500,001-1,000,000</t>
  </si>
  <si>
    <t>&gt;$1,000,000</t>
  </si>
  <si>
    <t>General Fund Total</t>
  </si>
  <si>
    <t>Corporation Taxes</t>
  </si>
  <si>
    <t>Sales and Use Tax</t>
  </si>
  <si>
    <t>Employer Tax</t>
  </si>
  <si>
    <t>Personal Income Tax</t>
  </si>
  <si>
    <t>Miscellaneous</t>
  </si>
  <si>
    <t>General Fund Delinquent Tax Collections</t>
  </si>
  <si>
    <t>Motor License Fund Total</t>
  </si>
  <si>
    <t>Liquid Fuels/Fuels Use Taxes</t>
  </si>
  <si>
    <t>Oil Company Franchise Tax</t>
  </si>
  <si>
    <t>Motor License Fund Delinquent Tax Collections</t>
  </si>
  <si>
    <t>Instant</t>
  </si>
  <si>
    <t>Cash 5</t>
  </si>
  <si>
    <t>Ending 6/30</t>
  </si>
  <si>
    <t xml:space="preserve">Public </t>
  </si>
  <si>
    <t>Aging</t>
  </si>
  <si>
    <t>PTRR</t>
  </si>
  <si>
    <t>Transit</t>
  </si>
  <si>
    <t>Programs</t>
  </si>
  <si>
    <t>PACE</t>
  </si>
  <si>
    <t>Benefits</t>
  </si>
  <si>
    <t>Out of State</t>
  </si>
  <si>
    <t>Three Year History</t>
  </si>
  <si>
    <t>Hazardous Sites Cleanup Fund</t>
  </si>
  <si>
    <t>0.25 mill</t>
  </si>
  <si>
    <t>0.50 mill</t>
  </si>
  <si>
    <t>Out-Of-State</t>
  </si>
  <si>
    <t>Pennsylvania</t>
  </si>
  <si>
    <t>1995 - present</t>
  </si>
  <si>
    <t>Estimated</t>
  </si>
  <si>
    <t>Final</t>
  </si>
  <si>
    <t>General</t>
  </si>
  <si>
    <t>Corporation Tax Breakdown - By Type of Payment</t>
  </si>
  <si>
    <t xml:space="preserve">  9.99%</t>
  </si>
  <si>
    <t xml:space="preserve">  8.50%</t>
  </si>
  <si>
    <t xml:space="preserve">   </t>
  </si>
  <si>
    <t>$201-300</t>
  </si>
  <si>
    <t>$1-200</t>
  </si>
  <si>
    <t>- 2 -</t>
  </si>
  <si>
    <t>- 3 -</t>
  </si>
  <si>
    <t>- 4 -</t>
  </si>
  <si>
    <t>- 5 -</t>
  </si>
  <si>
    <t>4481-4483</t>
  </si>
  <si>
    <t>8112-8114</t>
  </si>
  <si>
    <t xml:space="preserve"> - 22 -</t>
  </si>
  <si>
    <t xml:space="preserve"> - 23 -</t>
  </si>
  <si>
    <t xml:space="preserve"> - 24 -</t>
  </si>
  <si>
    <t xml:space="preserve">    Licenses and Fees</t>
  </si>
  <si>
    <r>
      <t xml:space="preserve">1 </t>
    </r>
    <r>
      <rPr>
        <i/>
        <sz val="11"/>
        <rFont val="Times New Roman"/>
        <family val="1"/>
      </rPr>
      <t>Detail may not add to total due to rounding.</t>
    </r>
  </si>
  <si>
    <t>Liability Range</t>
  </si>
  <si>
    <t xml:space="preserve"> LCB</t>
  </si>
  <si>
    <t>Taxable Income by County</t>
  </si>
  <si>
    <t>Suspended</t>
  </si>
  <si>
    <t>MCRT/IFTA</t>
  </si>
  <si>
    <t>Selected Transfers from the General Fund</t>
  </si>
  <si>
    <t>Total--Transfers from General Fund</t>
  </si>
  <si>
    <t xml:space="preserve">  Veh. Code Fines Clearing</t>
  </si>
  <si>
    <t>Ten Year Revenues as Percent of General Fund Total - For Fiscal Year Ending June 30</t>
  </si>
  <si>
    <t>Ten Year Revenues as Percent of Motor License Fund Total - For Fiscal Year Ending June 30</t>
  </si>
  <si>
    <t>Powerplay</t>
  </si>
  <si>
    <t>$0</t>
  </si>
  <si>
    <r>
      <t xml:space="preserve">General Fund Refunds of Taxes </t>
    </r>
    <r>
      <rPr>
        <vertAlign val="superscript"/>
        <sz val="12"/>
        <rFont val="Times New Roman"/>
        <family val="1"/>
      </rPr>
      <t>1</t>
    </r>
  </si>
  <si>
    <r>
      <t xml:space="preserve">Corporate Net Income Tax Liability Distribution </t>
    </r>
    <r>
      <rPr>
        <vertAlign val="superscript"/>
        <sz val="12"/>
        <rFont val="Times New Roman"/>
        <family val="1"/>
      </rPr>
      <t>1</t>
    </r>
  </si>
  <si>
    <r>
      <t xml:space="preserve">Inheritance and Estate Tax Collections by County </t>
    </r>
    <r>
      <rPr>
        <vertAlign val="superscript"/>
        <sz val="12"/>
        <rFont val="Times New Roman"/>
        <family val="1"/>
      </rPr>
      <t>1</t>
    </r>
  </si>
  <si>
    <r>
      <t xml:space="preserve">Realty Transfer Tax Collections by County </t>
    </r>
    <r>
      <rPr>
        <vertAlign val="superscript"/>
        <sz val="12"/>
        <rFont val="Times New Roman"/>
        <family val="1"/>
      </rPr>
      <t>1</t>
    </r>
  </si>
  <si>
    <r>
      <t xml:space="preserve">Ten Year Motor License Fund Growth Rates - For Fiscal Year Ending June 30 </t>
    </r>
    <r>
      <rPr>
        <vertAlign val="superscript"/>
        <sz val="12"/>
        <rFont val="Times New Roman"/>
        <family val="1"/>
      </rPr>
      <t>1</t>
    </r>
  </si>
  <si>
    <r>
      <t xml:space="preserve">Miscellaneous </t>
    </r>
    <r>
      <rPr>
        <vertAlign val="superscript"/>
        <sz val="12"/>
        <rFont val="Times New Roman"/>
        <family val="1"/>
      </rPr>
      <t>2</t>
    </r>
  </si>
  <si>
    <r>
      <t xml:space="preserve">Motor License Fund Refund of Taxes </t>
    </r>
    <r>
      <rPr>
        <vertAlign val="superscript"/>
        <sz val="12"/>
        <rFont val="Times New Roman"/>
        <family val="1"/>
      </rPr>
      <t>1</t>
    </r>
  </si>
  <si>
    <r>
      <t xml:space="preserve">Ten Year Lottery Fund Prizes And Benefits - By Type of Benefit </t>
    </r>
    <r>
      <rPr>
        <vertAlign val="superscript"/>
        <sz val="14"/>
        <rFont val="Times New Roman"/>
        <family val="1"/>
      </rPr>
      <t>1</t>
    </r>
  </si>
  <si>
    <t>Corporate Net Income Tax Cash Payments - By Business Type (NAICS)</t>
  </si>
  <si>
    <t>Construction</t>
  </si>
  <si>
    <t>Accommodation and Foodservices</t>
  </si>
  <si>
    <t>Finance and Insurance</t>
  </si>
  <si>
    <t>Real Estate and Rental and Leasing</t>
  </si>
  <si>
    <t>Management of Companies and Enterprises</t>
  </si>
  <si>
    <t>Transportation and Warehousing</t>
  </si>
  <si>
    <t>Information</t>
  </si>
  <si>
    <t>Professional, Scientific, and Technical Services</t>
  </si>
  <si>
    <t>Education Services</t>
  </si>
  <si>
    <t>Health Care and Social Assistance</t>
  </si>
  <si>
    <t>Arts, Entertainment, and Recreation</t>
  </si>
  <si>
    <t>Other Services</t>
  </si>
  <si>
    <t>Capital Stock/Franchise Tax Cash Payments - By Business Type (NAICS)</t>
  </si>
  <si>
    <t>Raffle</t>
  </si>
  <si>
    <r>
      <t xml:space="preserve">Unclassified </t>
    </r>
    <r>
      <rPr>
        <vertAlign val="superscript"/>
        <sz val="12"/>
        <rFont val="Times New Roman"/>
        <family val="1"/>
      </rPr>
      <t>2</t>
    </r>
  </si>
  <si>
    <r>
      <t xml:space="preserve">Northampton </t>
    </r>
    <r>
      <rPr>
        <vertAlign val="superscript"/>
        <sz val="12"/>
        <rFont val="Times New Roman"/>
        <family val="1"/>
      </rPr>
      <t>3</t>
    </r>
  </si>
  <si>
    <t>L C B</t>
  </si>
  <si>
    <t>NAICS</t>
  </si>
  <si>
    <t>Agriculture and Mining</t>
  </si>
  <si>
    <t>Agriculture, Forestry, Fishing, and Hunting</t>
  </si>
  <si>
    <t>211-213</t>
  </si>
  <si>
    <t>Electric Power Generation, Transmission, &amp; Distr.</t>
  </si>
  <si>
    <t>Natural Gas Distribution</t>
  </si>
  <si>
    <t>Water, Sewage, and Other Systems</t>
  </si>
  <si>
    <t>311-312</t>
  </si>
  <si>
    <t>Food, Beverage, and Tobacco Manufacturing</t>
  </si>
  <si>
    <t>313-316</t>
  </si>
  <si>
    <t xml:space="preserve">Textile, Textile Products, Apparel, &amp; Leather </t>
  </si>
  <si>
    <t>321-322</t>
  </si>
  <si>
    <t>Wood Product and Paper Manufacturing</t>
  </si>
  <si>
    <t>Printing and Related Support Activities</t>
  </si>
  <si>
    <t>324-326</t>
  </si>
  <si>
    <t>Nonmetallic Mineral Product Manufacturing</t>
  </si>
  <si>
    <t>331-332</t>
  </si>
  <si>
    <t>Machinery Manufacturing</t>
  </si>
  <si>
    <t>334-335</t>
  </si>
  <si>
    <t>Computer/Electronic/Electrical Product Mfg.</t>
  </si>
  <si>
    <t>Transportation Equipment Manufacturing</t>
  </si>
  <si>
    <t>337-339</t>
  </si>
  <si>
    <t>Furniture, Medical Supply, and Miscellaneous</t>
  </si>
  <si>
    <t>Merchant Wholesalers, Durable Goods</t>
  </si>
  <si>
    <t>Merchant Wholesalers, Nondurable Goods</t>
  </si>
  <si>
    <t>Wholesale Electronic Markets &amp; Agents &amp; Brokers</t>
  </si>
  <si>
    <t>Automotive Dealers</t>
  </si>
  <si>
    <t>Automobile Dealers</t>
  </si>
  <si>
    <t>Other Motor Vehicle Dealers</t>
  </si>
  <si>
    <t>Automotive Parts, Accessories and Tires Dealers</t>
  </si>
  <si>
    <t>Furniture and Appliance Accessory Stores</t>
  </si>
  <si>
    <t>Furniture Stores</t>
  </si>
  <si>
    <t>Home Furnishings Store</t>
  </si>
  <si>
    <t>Electronics and Appliances Stores</t>
  </si>
  <si>
    <t xml:space="preserve">Building Materials  </t>
  </si>
  <si>
    <t>Building Materials and Supplies Dealer</t>
  </si>
  <si>
    <t>Lawn and Garden Equipment and Supplies Stores</t>
  </si>
  <si>
    <t xml:space="preserve">- Data Continued on Next Page - </t>
  </si>
  <si>
    <t>Food and Beverage Stores</t>
  </si>
  <si>
    <t>Grocery Stores</t>
  </si>
  <si>
    <t>Specialty Food Stores</t>
  </si>
  <si>
    <t>Beer, Wine and Liquor Stores</t>
  </si>
  <si>
    <t>Other Retail</t>
  </si>
  <si>
    <t>Health and Personal Care Stores</t>
  </si>
  <si>
    <t>Gasoline Stations</t>
  </si>
  <si>
    <t>Clothing and Clothing Accessories Stores</t>
  </si>
  <si>
    <t>Sporting Goods, Hobby, Book, and Music Stores</t>
  </si>
  <si>
    <t>Department Stores</t>
  </si>
  <si>
    <t>Other General Merchandise Stores</t>
  </si>
  <si>
    <t>Miscellaneous Store Retailers</t>
  </si>
  <si>
    <t>Electronic Shopping</t>
  </si>
  <si>
    <t>Vending Machine Operators</t>
  </si>
  <si>
    <t>Direct Selling Establishments</t>
  </si>
  <si>
    <t>48-49</t>
  </si>
  <si>
    <t>Transportation, Delivery, and Warehousing</t>
  </si>
  <si>
    <t>Services</t>
  </si>
  <si>
    <t>511-517</t>
  </si>
  <si>
    <t>518-519</t>
  </si>
  <si>
    <t>Professional, Scientific and Technical Services</t>
  </si>
  <si>
    <t>Admin.  Support and Waste Mgmt. and Remediation Services</t>
  </si>
  <si>
    <t>Educational Services</t>
  </si>
  <si>
    <t>Arts, Entertainment and Recreation Services</t>
  </si>
  <si>
    <t>Food Services and Drinking Places</t>
  </si>
  <si>
    <t>Automotive Repair and Maintenance</t>
  </si>
  <si>
    <t>Repair and Maintenance (except Automotive)</t>
  </si>
  <si>
    <t>Personal and Laundry Services</t>
  </si>
  <si>
    <t>Private Households (Maids, Butlers, Gardeners, etc.)</t>
  </si>
  <si>
    <t>Business Filers by Tax Year</t>
  </si>
  <si>
    <t>Tax Year</t>
  </si>
  <si>
    <t>C Corporations</t>
  </si>
  <si>
    <t>S Corporations</t>
  </si>
  <si>
    <t>LLCs or Business Trusts</t>
  </si>
  <si>
    <t>Partnerships</t>
  </si>
  <si>
    <t xml:space="preserve"> - 25 -</t>
  </si>
  <si>
    <r>
      <t xml:space="preserve">Philadelphia </t>
    </r>
    <r>
      <rPr>
        <vertAlign val="superscript"/>
        <sz val="12"/>
        <rFont val="Times New Roman"/>
        <family val="1"/>
      </rPr>
      <t>2</t>
    </r>
  </si>
  <si>
    <r>
      <t xml:space="preserve">Allegheny </t>
    </r>
    <r>
      <rPr>
        <vertAlign val="superscript"/>
        <sz val="12"/>
        <rFont val="Times New Roman"/>
        <family val="1"/>
      </rPr>
      <t>2</t>
    </r>
  </si>
  <si>
    <r>
      <t xml:space="preserve">Lehigh </t>
    </r>
    <r>
      <rPr>
        <vertAlign val="superscript"/>
        <sz val="12"/>
        <rFont val="Times New Roman"/>
        <family val="1"/>
      </rPr>
      <t>3</t>
    </r>
  </si>
  <si>
    <t xml:space="preserve">Ten Year Gross Lottery Sales - Fiscal Year Ending June 30 </t>
  </si>
  <si>
    <t>By Type of Game</t>
  </si>
  <si>
    <t xml:space="preserve">$1 - 999 </t>
  </si>
  <si>
    <t xml:space="preserve">$1,000 - 2,999 </t>
  </si>
  <si>
    <t xml:space="preserve">$3,000 - 4,999 </t>
  </si>
  <si>
    <t xml:space="preserve">$5,000 - 6,999 </t>
  </si>
  <si>
    <t xml:space="preserve">$7,000 - 8,999 </t>
  </si>
  <si>
    <t xml:space="preserve">$9,000 - 10,999 </t>
  </si>
  <si>
    <t xml:space="preserve">$11,000 - 12,999 </t>
  </si>
  <si>
    <t xml:space="preserve">$13,000 - 14,999 </t>
  </si>
  <si>
    <t xml:space="preserve">$15,000 - 16,999 </t>
  </si>
  <si>
    <t xml:space="preserve">$17,000 - 18,999 </t>
  </si>
  <si>
    <t xml:space="preserve">$19,000 - 21,999 </t>
  </si>
  <si>
    <t xml:space="preserve">$22,000 - 24,999 </t>
  </si>
  <si>
    <t xml:space="preserve">$25,000 - 29,999 </t>
  </si>
  <si>
    <t xml:space="preserve">$30,000 - 34,999 </t>
  </si>
  <si>
    <t xml:space="preserve">$35,000 - 39,999 </t>
  </si>
  <si>
    <t xml:space="preserve">$40,000 - 49,999 </t>
  </si>
  <si>
    <t xml:space="preserve">$50,000 - 74,999 </t>
  </si>
  <si>
    <t xml:space="preserve">$75,000 - 99,999 </t>
  </si>
  <si>
    <t>N/A</t>
  </si>
  <si>
    <t>Treasure Hunt</t>
  </si>
  <si>
    <t>Medicare</t>
  </si>
  <si>
    <t>Assistance</t>
  </si>
  <si>
    <t xml:space="preserve">  PA Turnpike Commission</t>
  </si>
  <si>
    <t>$ 40 million</t>
  </si>
  <si>
    <t>Public Transportation Assistance Fund &amp;</t>
  </si>
  <si>
    <t>Public Transportation Assistance Fund (PTAF)</t>
  </si>
  <si>
    <t>Public Transportation Trust Fund (PTTF)</t>
  </si>
  <si>
    <t>Growth in Total Selected Receipts</t>
  </si>
  <si>
    <t xml:space="preserve">    Annual</t>
  </si>
  <si>
    <t xml:space="preserve">    Quarterly</t>
  </si>
  <si>
    <t xml:space="preserve">      Treasury</t>
  </si>
  <si>
    <t xml:space="preserve">      Escheats</t>
  </si>
  <si>
    <t xml:space="preserve">      Other Miscellaneous</t>
  </si>
  <si>
    <r>
      <t>Public Transportation Trust Fund</t>
    </r>
    <r>
      <rPr>
        <vertAlign val="superscript"/>
        <sz val="12"/>
        <rFont val="Times New Roman"/>
        <family val="1"/>
      </rPr>
      <t xml:space="preserve"> </t>
    </r>
  </si>
  <si>
    <t xml:space="preserve"> Median Taxable Income per Return (Includes Joint Returns)</t>
  </si>
  <si>
    <t>Petroleum, Coal, Chemical, and Plastics Mfg.</t>
  </si>
  <si>
    <t>Primary Metal and Fabricated Metal Product Mfg,</t>
  </si>
  <si>
    <t>Publishing &amp; Broadcasting (except Internet), &amp; Telecom.</t>
  </si>
  <si>
    <t>Data Processing, Hosting and Other Information Srvcs.</t>
  </si>
  <si>
    <t>Religious, Grantmaking, Civic, Professional, &amp;  Orgs.</t>
  </si>
  <si>
    <t>Megamillions</t>
  </si>
  <si>
    <t>Megaplier</t>
  </si>
  <si>
    <r>
      <t xml:space="preserve">1991 </t>
    </r>
    <r>
      <rPr>
        <vertAlign val="superscript"/>
        <sz val="14"/>
        <rFont val="Times New Roman"/>
        <family val="1"/>
      </rPr>
      <t>1</t>
    </r>
  </si>
  <si>
    <t>1998</t>
  </si>
  <si>
    <t>1999</t>
  </si>
  <si>
    <t>2000</t>
  </si>
  <si>
    <t>2001</t>
  </si>
  <si>
    <t>2004</t>
  </si>
  <si>
    <t>2005</t>
  </si>
  <si>
    <t>2006</t>
  </si>
  <si>
    <t>2007</t>
  </si>
  <si>
    <t xml:space="preserve">  Table Games</t>
  </si>
  <si>
    <r>
      <t xml:space="preserve">1  </t>
    </r>
    <r>
      <rPr>
        <i/>
        <sz val="9"/>
        <rFont val="Times New Roman"/>
        <family val="1"/>
      </rPr>
      <t>Refund numbers reflect amounts recorded by the Department of Revenue in the executive authorization of refunds.</t>
    </r>
  </si>
  <si>
    <r>
      <t xml:space="preserve">2  </t>
    </r>
    <r>
      <rPr>
        <i/>
        <sz val="9"/>
        <rFont val="Times New Roman"/>
        <family val="1"/>
      </rPr>
      <t>Includes refunds for truck refrigeration units.</t>
    </r>
  </si>
  <si>
    <r>
      <t xml:space="preserve">1  </t>
    </r>
    <r>
      <rPr>
        <i/>
        <sz val="9"/>
        <rFont val="Times New Roman"/>
        <family val="1"/>
      </rPr>
      <t>Refer to the Tax Compendium for legislation affecting the Public Transportation Assistance Fund and the Public Transportation Trust Fund.</t>
    </r>
  </si>
  <si>
    <r>
      <t xml:space="preserve">2  </t>
    </r>
    <r>
      <rPr>
        <i/>
        <sz val="9"/>
        <rFont val="Times New Roman"/>
        <family val="1"/>
      </rPr>
      <t>Details may not add to totals due to rounding.</t>
    </r>
  </si>
  <si>
    <r>
      <t xml:space="preserve">1  </t>
    </r>
    <r>
      <rPr>
        <i/>
        <sz val="11"/>
        <rFont val="Times New Roman"/>
        <family val="1"/>
      </rPr>
      <t>0.25 mill dedicated to the Lottery Fund.</t>
    </r>
  </si>
  <si>
    <r>
      <t xml:space="preserve">2  </t>
    </r>
    <r>
      <rPr>
        <i/>
        <sz val="11"/>
        <rFont val="Times New Roman"/>
        <family val="1"/>
      </rPr>
      <t>Beginning in fiscal year 2002-03, the transfer to the Hazardous Sites Cleanup Fund is suspended until the expected ending balance in the fund  is less than $5 million.</t>
    </r>
  </si>
  <si>
    <r>
      <t xml:space="preserve">1  </t>
    </r>
    <r>
      <rPr>
        <i/>
        <sz val="10"/>
        <rFont val="Times New Roman"/>
        <family val="1"/>
      </rPr>
      <t xml:space="preserve">These data are not directly comparable to Treasury deposits.  Amounts are based on remittances made by the Recorder of Deeds for each county and processed during the fiscal year beginning on July 1 and ending on June 30.  </t>
    </r>
  </si>
  <si>
    <t>Limited Liability Companies (LLCs) that are either formed under Pennsylvania law or that have Pennsylvania nexus and that file federal tax partnership returns are required to file both a corporate tax return to report capital stock and franchise tax and a Pennsylvania partnership return.  LLCs that filed both returns are shown as LLCs in this table and are not included in the partnership count.</t>
  </si>
  <si>
    <t>C Corporations include limited liability companies that elect to be taxed as a C Corporation for federal income tax purposes as well as S Corporations with taxable built-in gains.</t>
  </si>
  <si>
    <t>2011-12</t>
  </si>
  <si>
    <r>
      <t xml:space="preserve">Domestic Casualty </t>
    </r>
    <r>
      <rPr>
        <vertAlign val="superscript"/>
        <sz val="14"/>
        <rFont val="Times New Roman"/>
        <family val="1"/>
      </rPr>
      <t>2</t>
    </r>
  </si>
  <si>
    <r>
      <t xml:space="preserve">Domestic Fire </t>
    </r>
    <r>
      <rPr>
        <vertAlign val="superscript"/>
        <sz val="14"/>
        <rFont val="Times New Roman"/>
        <family val="1"/>
      </rPr>
      <t>3</t>
    </r>
  </si>
  <si>
    <r>
      <t xml:space="preserve">2002 - 2003 </t>
    </r>
    <r>
      <rPr>
        <vertAlign val="superscript"/>
        <sz val="14"/>
        <rFont val="Times New Roman"/>
        <family val="1"/>
      </rPr>
      <t>2</t>
    </r>
  </si>
  <si>
    <r>
      <t xml:space="preserve">2008 - 2011 </t>
    </r>
    <r>
      <rPr>
        <vertAlign val="superscript"/>
        <sz val="14"/>
        <rFont val="Times New Roman"/>
        <family val="1"/>
      </rPr>
      <t>3</t>
    </r>
  </si>
  <si>
    <t>2012-13</t>
  </si>
  <si>
    <t>Total Selected Receipts</t>
  </si>
  <si>
    <r>
      <t>1</t>
    </r>
    <r>
      <rPr>
        <i/>
        <sz val="10"/>
        <rFont val="Times New Roman"/>
        <family val="1"/>
      </rPr>
      <t xml:space="preserve"> These data are not directly comparable to Treasury deposits.  These data are based on remittances made by the Register of Wills for each county and processed during the fiscal year beginning on July 1 and ending on June 30.</t>
    </r>
  </si>
  <si>
    <r>
      <t xml:space="preserve">2 </t>
    </r>
    <r>
      <rPr>
        <i/>
        <sz val="10"/>
        <rFont val="Times New Roman"/>
        <family val="1"/>
      </rPr>
      <t>The unclassified category includes out of state and unidentified Inheritance and Estate Tax collections.</t>
    </r>
  </si>
  <si>
    <t>Mix &amp; Match</t>
  </si>
  <si>
    <r>
      <t xml:space="preserve">1 </t>
    </r>
    <r>
      <rPr>
        <i/>
        <sz val="11"/>
        <rFont val="Times New Roman"/>
        <family val="1"/>
      </rPr>
      <t>Expenditures and encumbrances as of June 30.  These amounts represent entire expenditures from the Lottery Fund for these programs and may not represent total expenditures by the Commonwealth.</t>
    </r>
  </si>
  <si>
    <r>
      <t>1</t>
    </r>
    <r>
      <rPr>
        <i/>
        <sz val="10"/>
        <rFont val="Times New Roman"/>
        <family val="1"/>
      </rPr>
      <t xml:space="preserve"> The North American Industry Classification System (NAICS) data were previously reported under the Standard Industrial Classification (SIC).  Therefore, the industry data shown are not comparable with previous publications reported according to SIC.  Likewise, the sales tax data presented above are reported using the 2012 NAICS definitions and are not comparable to previous reports based on the 2007, 2002, or 1997 NAICS definitions.  These data are organized by the major industrial activity of the vendor and do not represent sales by product type.  These data are based on remittances made with tax returns processed during the fiscal year beginning on July 1 and ending on June 30.  Details may not add to totals due to rounding.</t>
    </r>
  </si>
  <si>
    <t xml:space="preserve">Accomodation </t>
  </si>
  <si>
    <r>
      <t>1</t>
    </r>
    <r>
      <rPr>
        <i/>
        <sz val="10"/>
        <rFont val="Times New Roman"/>
        <family val="1"/>
      </rPr>
      <t xml:space="preserve"> The county data represent sales and use tax collections by county of vehicle registration.  These data are based on remittances processed during the fiscal year beginning on July 1 and ending on June 30.  Details may not add to totals due to rounding.</t>
    </r>
  </si>
  <si>
    <r>
      <t>2</t>
    </r>
    <r>
      <rPr>
        <i/>
        <sz val="10"/>
        <rFont val="Times New Roman"/>
        <family val="1"/>
      </rPr>
      <t xml:space="preserve"> The data for Allegheny and Philadelphia counties do not represent collections from sales subject to local sales and use tax.</t>
    </r>
  </si>
  <si>
    <r>
      <t>Capital Stock and Franchise Tax Liability Distribution</t>
    </r>
    <r>
      <rPr>
        <sz val="14"/>
        <rFont val="Times New Roman"/>
        <family val="1"/>
      </rPr>
      <t xml:space="preserve"> </t>
    </r>
    <r>
      <rPr>
        <vertAlign val="superscript"/>
        <sz val="14"/>
        <rFont val="Times New Roman"/>
        <family val="1"/>
      </rPr>
      <t>2</t>
    </r>
  </si>
  <si>
    <r>
      <t>Ten Year General Fund Cash Growth Rates - For Fiscal Year Ending June 30</t>
    </r>
    <r>
      <rPr>
        <sz val="16"/>
        <rFont val="Times New Roman"/>
        <family val="1"/>
      </rPr>
      <t xml:space="preserve"> </t>
    </r>
    <r>
      <rPr>
        <vertAlign val="superscript"/>
        <sz val="16"/>
        <rFont val="Times New Roman"/>
        <family val="1"/>
      </rPr>
      <t>1</t>
    </r>
  </si>
  <si>
    <r>
      <t>Public Transportation Trust Fund - Selected Receipts</t>
    </r>
    <r>
      <rPr>
        <vertAlign val="superscript"/>
        <sz val="14"/>
        <rFont val="Times New Roman"/>
        <family val="1"/>
      </rPr>
      <t xml:space="preserve"> 1</t>
    </r>
  </si>
  <si>
    <r>
      <t>2015</t>
    </r>
    <r>
      <rPr>
        <vertAlign val="superscript"/>
        <sz val="14"/>
        <rFont val="Times New Roman"/>
        <family val="1"/>
      </rPr>
      <t xml:space="preserve"> 4</t>
    </r>
  </si>
  <si>
    <t>2013-14</t>
  </si>
  <si>
    <t xml:space="preserve">$100,000 - 149,999 </t>
  </si>
  <si>
    <t xml:space="preserve">$150,000 - 249,000 </t>
  </si>
  <si>
    <t xml:space="preserve">$250,000 or MORE </t>
  </si>
  <si>
    <t xml:space="preserve">  Act 89 OCFT - Fuels</t>
  </si>
  <si>
    <t xml:space="preserve">  Act 89 OCFT - Liquid Fuels</t>
  </si>
  <si>
    <r>
      <t xml:space="preserve">1  </t>
    </r>
    <r>
      <rPr>
        <i/>
        <sz val="10"/>
        <rFont val="Times New Roman"/>
        <family val="1"/>
      </rPr>
      <t>Unusual growth rates may result from changes in the tax rate and/or base.  Please refer to the Tax Compendium for statutory changes.  "NA" denotes that the growth rate cannot be calculated due to a zero in the calculation.  "-" denotes that the revenue source was not in existence.</t>
    </r>
  </si>
  <si>
    <t>Prizes</t>
  </si>
  <si>
    <t>Agriculture, Forestry, Fishing and Hunting</t>
  </si>
  <si>
    <t>Adminstrative and Support, Waste Management and Remediation Services</t>
  </si>
  <si>
    <r>
      <t xml:space="preserve">3  </t>
    </r>
    <r>
      <rPr>
        <i/>
        <sz val="11"/>
        <rFont val="Times New Roman"/>
        <family val="1"/>
      </rPr>
      <t>Beginning in fiscal year 2008-09, the transfer to the HSCF is $40 million.  If Capital Stock/Franchise Tax collections are less than $40 million, then all monies are transferred to HSCF.</t>
    </r>
  </si>
  <si>
    <t>Tax Year 2012</t>
  </si>
  <si>
    <t>Rate in Mills</t>
  </si>
  <si>
    <t>2014-15</t>
  </si>
  <si>
    <r>
      <t xml:space="preserve">Miscellaneous </t>
    </r>
    <r>
      <rPr>
        <vertAlign val="superscript"/>
        <sz val="12"/>
        <rFont val="Times New Roman"/>
        <family val="1"/>
      </rPr>
      <t>1</t>
    </r>
  </si>
  <si>
    <r>
      <t xml:space="preserve">1  </t>
    </r>
    <r>
      <rPr>
        <i/>
        <sz val="9"/>
        <rFont val="Times New Roman"/>
        <family val="1"/>
      </rPr>
      <t xml:space="preserve">Miscellaneous includes collection of delinquent Inheritance Tax, Realty Transfer Tax, and miscellaneous collections. </t>
    </r>
  </si>
  <si>
    <r>
      <t xml:space="preserve">Insurance Premium Taxes - By Source of Tax </t>
    </r>
    <r>
      <rPr>
        <vertAlign val="superscript"/>
        <sz val="14"/>
        <rFont val="Times New Roman"/>
        <family val="1"/>
      </rPr>
      <t>1, 2</t>
    </r>
  </si>
  <si>
    <r>
      <rPr>
        <i/>
        <vertAlign val="superscript"/>
        <sz val="12"/>
        <rFont val="Times New Roman"/>
        <family val="1"/>
      </rPr>
      <t>1</t>
    </r>
    <r>
      <rPr>
        <i/>
        <sz val="12"/>
        <rFont val="Times New Roman"/>
        <family val="1"/>
      </rPr>
      <t xml:space="preserve">The amounts reported above are allocated to an insurance type based on how an insurance company is registered with the Pennsylvania Insurance Department. To the extent that some companies register as one type of insurer but are licensed by the Insurance Department to sell multiple types of insurance, the amounts may include taxes on other insurance types. </t>
    </r>
  </si>
  <si>
    <r>
      <rPr>
        <i/>
        <vertAlign val="superscript"/>
        <sz val="12"/>
        <rFont val="Times New Roman"/>
        <family val="1"/>
      </rPr>
      <t>2</t>
    </r>
    <r>
      <rPr>
        <i/>
        <sz val="12"/>
        <rFont val="Times New Roman"/>
        <family val="1"/>
      </rPr>
      <t>The total deposits are correct.  However, due to uncertainty about the validity of recorded revenue codes for the corporations making payments, an unknown amount of distortion may be present in the distributed data.</t>
    </r>
  </si>
  <si>
    <r>
      <t xml:space="preserve">Pick 3 </t>
    </r>
    <r>
      <rPr>
        <vertAlign val="superscript"/>
        <sz val="11"/>
        <rFont val="Times New Roman"/>
        <family val="1"/>
      </rPr>
      <t>1</t>
    </r>
  </si>
  <si>
    <r>
      <t xml:space="preserve">Pick 4 </t>
    </r>
    <r>
      <rPr>
        <vertAlign val="superscript"/>
        <sz val="11"/>
        <rFont val="Times New Roman"/>
        <family val="1"/>
      </rPr>
      <t>1</t>
    </r>
    <r>
      <rPr>
        <sz val="10"/>
        <color theme="1"/>
        <rFont val="Arial"/>
        <family val="2"/>
      </rPr>
      <t/>
    </r>
  </si>
  <si>
    <r>
      <t>Powerball</t>
    </r>
    <r>
      <rPr>
        <vertAlign val="superscript"/>
        <sz val="11"/>
        <rFont val="Times New Roman"/>
        <family val="1"/>
      </rPr>
      <t xml:space="preserve"> 2</t>
    </r>
  </si>
  <si>
    <r>
      <t>Match 6</t>
    </r>
    <r>
      <rPr>
        <vertAlign val="superscript"/>
        <sz val="11"/>
        <rFont val="Times New Roman"/>
        <family val="1"/>
      </rPr>
      <t xml:space="preserve"> 3</t>
    </r>
  </si>
  <si>
    <r>
      <t xml:space="preserve">Super 7 </t>
    </r>
    <r>
      <rPr>
        <vertAlign val="superscript"/>
        <sz val="11"/>
        <rFont val="Times New Roman"/>
        <family val="1"/>
      </rPr>
      <t>4</t>
    </r>
  </si>
  <si>
    <r>
      <t xml:space="preserve">Pick 5 </t>
    </r>
    <r>
      <rPr>
        <vertAlign val="superscript"/>
        <sz val="11"/>
        <rFont val="Times New Roman"/>
        <family val="1"/>
      </rPr>
      <t>1</t>
    </r>
    <r>
      <rPr>
        <sz val="10"/>
        <color theme="1"/>
        <rFont val="Arial"/>
        <family val="2"/>
      </rPr>
      <t/>
    </r>
  </si>
  <si>
    <r>
      <t xml:space="preserve">Monopoly Millionaire </t>
    </r>
    <r>
      <rPr>
        <vertAlign val="superscript"/>
        <sz val="11"/>
        <rFont val="Times New Roman"/>
        <family val="1"/>
      </rPr>
      <t>5</t>
    </r>
  </si>
  <si>
    <r>
      <t>1</t>
    </r>
    <r>
      <rPr>
        <i/>
        <sz val="11"/>
        <rFont val="Times New Roman"/>
        <family val="1"/>
      </rPr>
      <t xml:space="preserve"> In FY 2015, the Daily Number was renamed Pick 3, Big Four was renamed Pick 4, and Quinto was renamed Pick 5.</t>
    </r>
  </si>
  <si>
    <r>
      <t>3</t>
    </r>
    <r>
      <rPr>
        <i/>
        <sz val="11"/>
        <rFont val="Times New Roman"/>
        <family val="1"/>
      </rPr>
      <t xml:space="preserve"> In FY 2009, the Match 6 game was discontinued; and in FY 2010, it replaced the Mix &amp; Match game. </t>
    </r>
  </si>
  <si>
    <r>
      <rPr>
        <i/>
        <vertAlign val="superscript"/>
        <sz val="11"/>
        <rFont val="Times New Roman"/>
        <family val="1"/>
      </rPr>
      <t>4</t>
    </r>
    <r>
      <rPr>
        <i/>
        <sz val="11"/>
        <rFont val="Times New Roman"/>
        <family val="1"/>
      </rPr>
      <t xml:space="preserve"> In FY 2010, the Super 7 game was discontinued.  </t>
    </r>
  </si>
  <si>
    <t>$ 0 million</t>
  </si>
  <si>
    <t>0.00</t>
  </si>
  <si>
    <r>
      <t>1</t>
    </r>
    <r>
      <rPr>
        <i/>
        <sz val="9"/>
        <rFont val="Times New Roman"/>
        <family val="1"/>
      </rPr>
      <t>C Corporations, including limited liability companies that elect to be taxed as a C corporation for federal income tax purposes, are subject to the Corporate Net Income tax.</t>
    </r>
  </si>
  <si>
    <r>
      <t>2</t>
    </r>
    <r>
      <rPr>
        <i/>
        <sz val="9"/>
        <rFont val="Times New Roman"/>
        <family val="1"/>
      </rPr>
      <t>C corporations, S corporations, limited liability companies, and business trusts are subject to the Capital Stock and Franchise tax.</t>
    </r>
  </si>
  <si>
    <t>Notes:</t>
  </si>
  <si>
    <r>
      <t>Sales Tax Remittances By County</t>
    </r>
    <r>
      <rPr>
        <b/>
        <vertAlign val="superscript"/>
        <sz val="14"/>
        <rFont val="Times New Roman"/>
        <family val="1"/>
      </rPr>
      <t>1</t>
    </r>
  </si>
  <si>
    <t>($ in thousands)</t>
  </si>
  <si>
    <r>
      <t>Miscellaneous</t>
    </r>
    <r>
      <rPr>
        <vertAlign val="superscript"/>
        <sz val="12"/>
        <rFont val="Times New Roman"/>
        <family val="1"/>
      </rPr>
      <t>3</t>
    </r>
  </si>
  <si>
    <r>
      <t>Motor Vehicle</t>
    </r>
    <r>
      <rPr>
        <vertAlign val="superscript"/>
        <sz val="12"/>
        <rFont val="Times New Roman"/>
        <family val="1"/>
      </rPr>
      <t>4</t>
    </r>
  </si>
  <si>
    <r>
      <t xml:space="preserve">Motor Vehicle Sales Tax Remittances by County </t>
    </r>
    <r>
      <rPr>
        <vertAlign val="superscript"/>
        <sz val="14"/>
        <rFont val="Times New Roman"/>
        <family val="1"/>
      </rPr>
      <t>1</t>
    </r>
  </si>
  <si>
    <t>2015-16</t>
  </si>
  <si>
    <t xml:space="preserve">Liquid Fuels </t>
  </si>
  <si>
    <t xml:space="preserve">Motor Carriers </t>
  </si>
  <si>
    <r>
      <t xml:space="preserve">4  </t>
    </r>
    <r>
      <rPr>
        <i/>
        <sz val="11"/>
        <rFont val="Times New Roman"/>
        <family val="1"/>
      </rPr>
      <t xml:space="preserve">The Capital Stock/Franchise Tax rate phase-out was slowed for tax year 2014 and 2015.  The tax has been eliminated for tax year 2016 and forward.   </t>
    </r>
  </si>
  <si>
    <r>
      <rPr>
        <i/>
        <vertAlign val="superscript"/>
        <sz val="10"/>
        <rFont val="Times New Roman"/>
        <family val="1"/>
      </rPr>
      <t>1</t>
    </r>
    <r>
      <rPr>
        <i/>
        <sz val="10"/>
        <rFont val="Times New Roman"/>
        <family val="1"/>
      </rPr>
      <t xml:space="preserve">  The county data represent sales and use tax collections by county of remittance and do not represent sales and use tax by county of sale.  These data are based on remittances made with tax returns processed during the fiscal year beginning on July 1 and ending on June 30.  Details may not add to totals due to rounding. </t>
    </r>
  </si>
  <si>
    <r>
      <rPr>
        <i/>
        <vertAlign val="superscript"/>
        <sz val="10"/>
        <rFont val="Times New Roman"/>
        <family val="1"/>
      </rPr>
      <t>2</t>
    </r>
    <r>
      <rPr>
        <i/>
        <sz val="10"/>
        <rFont val="Times New Roman"/>
        <family val="1"/>
      </rPr>
      <t xml:space="preserve"> The data for Allegheny and Philadelphia counties do not represent collections from sales subject to local sales and use tax.</t>
    </r>
  </si>
  <si>
    <r>
      <rPr>
        <i/>
        <vertAlign val="superscript"/>
        <sz val="10"/>
        <rFont val="Times New Roman"/>
        <family val="1"/>
      </rPr>
      <t>3</t>
    </r>
    <r>
      <rPr>
        <i/>
        <sz val="10"/>
        <rFont val="Times New Roman"/>
        <family val="1"/>
      </rPr>
      <t xml:space="preserve"> Miscellaneous collections include out of state, unallocated and separately remitted use tax collections.</t>
    </r>
  </si>
  <si>
    <r>
      <rPr>
        <i/>
        <vertAlign val="superscript"/>
        <sz val="10"/>
        <rFont val="Times New Roman"/>
        <family val="1"/>
      </rPr>
      <t>4</t>
    </r>
    <r>
      <rPr>
        <i/>
        <sz val="10"/>
        <rFont val="Times New Roman"/>
        <family val="1"/>
      </rPr>
      <t xml:space="preserve"> A breakdown of motor vehicle sales tax by county of vehicle registration is published on the following page.</t>
    </r>
  </si>
  <si>
    <t>Tax Year 2013</t>
  </si>
  <si>
    <t>2016-17</t>
  </si>
  <si>
    <t>2016-17 Motor License Fund Revenue Collections By Month</t>
  </si>
  <si>
    <t>Tax Year 2014</t>
  </si>
  <si>
    <t>Tax years 2013 and 2014 are preliminary.</t>
  </si>
  <si>
    <t>2015 Personal Income Tax Collections</t>
  </si>
  <si>
    <t>1996 through 2015</t>
  </si>
  <si>
    <t>2015 Personal Income Tax</t>
  </si>
  <si>
    <t>2016-17 General Fund Revenue Collections</t>
  </si>
  <si>
    <t xml:space="preserve">  Other Tobacco Products</t>
  </si>
  <si>
    <r>
      <t>2</t>
    </r>
    <r>
      <rPr>
        <i/>
        <sz val="11"/>
        <rFont val="Times New Roman"/>
        <family val="1"/>
      </rPr>
      <t xml:space="preserve"> In FY 2012, the Powerball game was redesigned to offer bigger starting jackpots, better odds, and create more millionaire winners. Ticket price increased to $2. In FY 2016, the Powerball game was again redesigned to grow jackpots faster and increase the average jackpot prize won.</t>
    </r>
  </si>
  <si>
    <r>
      <t>5</t>
    </r>
    <r>
      <rPr>
        <i/>
        <sz val="11"/>
        <rFont val="Times New Roman"/>
        <family val="1"/>
      </rPr>
      <t xml:space="preserve"> In FY 2015, the following new games were added: Monopoly Millionaire, Pick 2, and Cash 4 Life.  Monopoly Millionaire was discontinued in FY 2015.</t>
    </r>
  </si>
  <si>
    <r>
      <rPr>
        <i/>
        <vertAlign val="superscript"/>
        <sz val="11"/>
        <rFont val="Times New Roman"/>
        <family val="1"/>
      </rPr>
      <t>6</t>
    </r>
    <r>
      <rPr>
        <i/>
        <sz val="11"/>
        <rFont val="Times New Roman"/>
        <family val="1"/>
      </rPr>
      <t xml:space="preserve"> In FY 2017, the Wild Ball Bonus Second-Chance Drawing option for the Pick family of games was added and the new Fast Play games were added.</t>
    </r>
  </si>
  <si>
    <r>
      <t xml:space="preserve">Pick 2 </t>
    </r>
    <r>
      <rPr>
        <vertAlign val="superscript"/>
        <sz val="11"/>
        <rFont val="Times New Roman"/>
        <family val="1"/>
      </rPr>
      <t>5</t>
    </r>
  </si>
  <si>
    <r>
      <t xml:space="preserve">Cash 4 Life </t>
    </r>
    <r>
      <rPr>
        <vertAlign val="superscript"/>
        <sz val="11"/>
        <rFont val="Times New Roman"/>
        <family val="1"/>
      </rPr>
      <t>5</t>
    </r>
  </si>
  <si>
    <r>
      <t xml:space="preserve">Wild Ball </t>
    </r>
    <r>
      <rPr>
        <vertAlign val="superscript"/>
        <sz val="11"/>
        <rFont val="Times New Roman"/>
        <family val="1"/>
      </rPr>
      <t>6</t>
    </r>
  </si>
  <si>
    <r>
      <t xml:space="preserve">Fast Play </t>
    </r>
    <r>
      <rPr>
        <vertAlign val="superscript"/>
        <sz val="11"/>
        <rFont val="Times New Roman"/>
        <family val="1"/>
      </rPr>
      <t>6</t>
    </r>
  </si>
  <si>
    <r>
      <t xml:space="preserve">3 </t>
    </r>
    <r>
      <rPr>
        <i/>
        <sz val="12"/>
        <rFont val="Times New Roman"/>
        <family val="1"/>
      </rPr>
      <t>The Domestic Casualty and Domestic Fire revenue codes are reduced by the transfer of funds to the Municipal Pension Aid Fund and the Fire Insurance Tax Fund, respectively, for the use of certain restricted credits by foreign casualty and foreign fire insurers.</t>
    </r>
  </si>
  <si>
    <t>Commonwealth Financing Authority</t>
  </si>
  <si>
    <t>Transit Revitalization Investment District Fund</t>
  </si>
  <si>
    <t>Housing Affordability and Rehabilitation Enhancement Fund</t>
  </si>
  <si>
    <r>
      <t xml:space="preserve">  Minor and Repealed</t>
    </r>
    <r>
      <rPr>
        <b/>
        <vertAlign val="superscript"/>
        <sz val="12"/>
        <rFont val="Times New Roman"/>
        <family val="1"/>
      </rPr>
      <t>1</t>
    </r>
  </si>
  <si>
    <r>
      <rPr>
        <b/>
        <vertAlign val="superscript"/>
        <sz val="11"/>
        <rFont val="Times New Roman"/>
        <family val="1"/>
      </rPr>
      <t>1</t>
    </r>
    <r>
      <rPr>
        <b/>
        <sz val="11"/>
        <rFont val="Times New Roman"/>
        <family val="1"/>
      </rPr>
      <t>Includes Other Selective Business taxes beginning July 2016.</t>
    </r>
  </si>
  <si>
    <r>
      <t xml:space="preserve">1  </t>
    </r>
    <r>
      <rPr>
        <i/>
        <sz val="10"/>
        <rFont val="Times New Roman"/>
        <family val="1"/>
      </rPr>
      <t>Unusual growth rates may result from changes in the tax rate and/or base.  Please refer to the Tax Compendium for statutory changes.  "NA" denotes that the growth rate cannot be calculated due to a zero in the calculation.  "--" denotes that the revenue source was not in existence.</t>
    </r>
  </si>
  <si>
    <t>2016 and beyond</t>
  </si>
  <si>
    <t xml:space="preserve">                --</t>
  </si>
  <si>
    <r>
      <rPr>
        <i/>
        <vertAlign val="superscript"/>
        <sz val="11"/>
        <rFont val="Times New Roman"/>
        <family val="1"/>
      </rPr>
      <t xml:space="preserve">2 </t>
    </r>
    <r>
      <rPr>
        <i/>
        <sz val="11"/>
        <rFont val="Times New Roman"/>
        <family val="1"/>
      </rPr>
      <t>In fiscal year 2016-17, the impact of the Hazardous Sites Cleanup Fund transfer is split proportionally between Estimated and Final Payments.</t>
    </r>
  </si>
  <si>
    <t xml:space="preserve">APR </t>
  </si>
  <si>
    <t>MAY</t>
  </si>
  <si>
    <t>JUN</t>
  </si>
  <si>
    <t>JUL</t>
  </si>
  <si>
    <t>AUG</t>
  </si>
  <si>
    <t>SEP</t>
  </si>
  <si>
    <t>OCT</t>
  </si>
  <si>
    <t>NOV</t>
  </si>
  <si>
    <t>DEC</t>
  </si>
  <si>
    <t>JAN</t>
  </si>
  <si>
    <t>FEB</t>
  </si>
  <si>
    <t>MAR</t>
  </si>
  <si>
    <t xml:space="preserve">  Selective Business - Total</t>
  </si>
  <si>
    <t xml:space="preserve">  Sales and Use - Total</t>
  </si>
  <si>
    <t xml:space="preserve">  Personal Income - Total</t>
  </si>
  <si>
    <t xml:space="preserve">  Lic, Fees &amp; Misc</t>
  </si>
  <si>
    <t xml:space="preserve">  Fines, Pen &amp; Int - Total</t>
  </si>
  <si>
    <r>
      <t xml:space="preserve">  Minor and Repealed</t>
    </r>
    <r>
      <rPr>
        <vertAlign val="superscript"/>
        <sz val="12"/>
        <rFont val="Times New Roman"/>
        <family val="1"/>
      </rPr>
      <t>1</t>
    </r>
  </si>
  <si>
    <t>--</t>
  </si>
  <si>
    <r>
      <t xml:space="preserve">  </t>
    </r>
    <r>
      <rPr>
        <b/>
        <sz val="12"/>
        <rFont val="Times New Roman"/>
        <family val="1"/>
      </rPr>
      <t>Fines, Pen &amp; Int - Total</t>
    </r>
  </si>
  <si>
    <t xml:space="preserve">  Selective Business Total</t>
  </si>
  <si>
    <t xml:space="preserve">  Sales and Use Total</t>
  </si>
  <si>
    <t xml:space="preserve">  Personal Income Total</t>
  </si>
  <si>
    <t>Capital Stock/Franchise Tax</t>
  </si>
  <si>
    <t>Cigarette Tax</t>
  </si>
  <si>
    <r>
      <t xml:space="preserve">Total </t>
    </r>
    <r>
      <rPr>
        <b/>
        <vertAlign val="superscript"/>
        <sz val="14"/>
        <rFont val="Times New Roman"/>
        <family val="1"/>
      </rPr>
      <t>1</t>
    </r>
  </si>
  <si>
    <r>
      <t xml:space="preserve">  Total </t>
    </r>
    <r>
      <rPr>
        <b/>
        <vertAlign val="superscript"/>
        <sz val="14"/>
        <rFont val="Times New Roman"/>
        <family val="1"/>
      </rPr>
      <t>1,2</t>
    </r>
  </si>
  <si>
    <t>Hazardous Sites Cleanup</t>
  </si>
  <si>
    <r>
      <t>Sales Tax Remittances By North American Industry Classification System</t>
    </r>
    <r>
      <rPr>
        <b/>
        <vertAlign val="superscript"/>
        <sz val="14"/>
        <rFont val="Times New Roman"/>
        <family val="1"/>
      </rPr>
      <t>1</t>
    </r>
  </si>
  <si>
    <r>
      <t>Sales Tax Remittances By North American Industry Classification System</t>
    </r>
    <r>
      <rPr>
        <vertAlign val="superscript"/>
        <sz val="14"/>
        <rFont val="Times New Roman"/>
        <family val="1"/>
      </rPr>
      <t xml:space="preserve"> 1</t>
    </r>
  </si>
  <si>
    <t xml:space="preserve">$0 </t>
  </si>
  <si>
    <r>
      <t xml:space="preserve">Taxable Income </t>
    </r>
    <r>
      <rPr>
        <vertAlign val="superscript"/>
        <sz val="12"/>
        <rFont val="Times New Roman"/>
        <family val="1"/>
      </rPr>
      <t>2</t>
    </r>
  </si>
  <si>
    <t xml:space="preserve">Tax </t>
  </si>
  <si>
    <t>APR</t>
  </si>
  <si>
    <t>Other</t>
  </si>
  <si>
    <t>Taxable</t>
  </si>
  <si>
    <t>Number Of</t>
  </si>
  <si>
    <t/>
  </si>
  <si>
    <t>Net</t>
  </si>
  <si>
    <t>Income Range</t>
  </si>
  <si>
    <t>Returns</t>
  </si>
  <si>
    <t>Compensation</t>
  </si>
  <si>
    <t>Interest</t>
  </si>
  <si>
    <t>Dividends</t>
  </si>
  <si>
    <t>Profits</t>
  </si>
  <si>
    <t>Income</t>
  </si>
  <si>
    <t>Tax</t>
  </si>
  <si>
    <r>
      <t>Number of Returns</t>
    </r>
    <r>
      <rPr>
        <vertAlign val="superscript"/>
        <sz val="12"/>
        <rFont val="Times New Roman"/>
        <family val="1"/>
      </rPr>
      <t>1</t>
    </r>
  </si>
  <si>
    <t>Sales &amp; Use Tax Transfer</t>
  </si>
  <si>
    <t>Leases, Rentals &amp; Tire Fees</t>
  </si>
  <si>
    <r>
      <t xml:space="preserve">Total </t>
    </r>
    <r>
      <rPr>
        <vertAlign val="superscript"/>
        <sz val="12"/>
        <rFont val="Times New Roman"/>
        <family val="1"/>
      </rPr>
      <t xml:space="preserve">2 </t>
    </r>
  </si>
  <si>
    <r>
      <t>1</t>
    </r>
    <r>
      <rPr>
        <i/>
        <sz val="12"/>
        <rFont val="Times New Roman"/>
        <family val="1"/>
      </rPr>
      <t xml:space="preserve">The number of returns does not include returns reporting $0 taxable income.  </t>
    </r>
  </si>
  <si>
    <r>
      <t>2</t>
    </r>
    <r>
      <rPr>
        <i/>
        <sz val="12"/>
        <rFont val="Times New Roman"/>
        <family val="1"/>
      </rPr>
      <t>Details may not add to totals due to rounding.</t>
    </r>
  </si>
  <si>
    <r>
      <t>3</t>
    </r>
    <r>
      <rPr>
        <i/>
        <sz val="12"/>
        <rFont val="Times New Roman"/>
        <family val="1"/>
      </rPr>
      <t>Includes a representative share of the city of Bethlehem.</t>
    </r>
  </si>
  <si>
    <r>
      <rPr>
        <vertAlign val="superscript"/>
        <sz val="8.6"/>
        <rFont val="Times New Roman"/>
        <family val="1"/>
      </rPr>
      <t>3</t>
    </r>
    <r>
      <rPr>
        <i/>
        <sz val="10"/>
        <rFont val="Times New Roman"/>
        <family val="1"/>
      </rPr>
      <t xml:space="preserve"> The total and growth rate for FY 2016-17 have been revised to correct a computation error.</t>
    </r>
  </si>
  <si>
    <r>
      <t>Total</t>
    </r>
    <r>
      <rPr>
        <b/>
        <vertAlign val="superscript"/>
        <sz val="10.3"/>
        <rFont val="Times New Roman"/>
        <family val="1"/>
      </rPr>
      <t>3</t>
    </r>
  </si>
  <si>
    <r>
      <rPr>
        <vertAlign val="superscript"/>
        <sz val="8.6"/>
        <rFont val="Times New Roman"/>
        <family val="1"/>
      </rPr>
      <t>2</t>
    </r>
    <r>
      <rPr>
        <i/>
        <sz val="10"/>
        <rFont val="Times New Roman"/>
        <family val="1"/>
      </rPr>
      <t xml:space="preserve"> The total for FYs 2015-16 and 2016-17 and the growth rate for FY 2016-17 have been revised to correct computation errors.</t>
    </r>
  </si>
  <si>
    <r>
      <t>Total</t>
    </r>
    <r>
      <rPr>
        <b/>
        <vertAlign val="superscript"/>
        <sz val="10.3"/>
        <rFont val="Times New Roman"/>
        <family val="1"/>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</si>
</sst>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6" formatCode="&quot;$&quot;#,##0_);[Red]\(&quot;$&quot;#,##0\)"/>
    <numFmt numFmtId="43" formatCode="_(* #,##0.00_);_(* \(#,##0.00\);_(* &quot;-&quot;??_);_(@_)"/>
    <numFmt numFmtId="164" formatCode="General_)"/>
    <numFmt numFmtId="165" formatCode="0_)"/>
    <numFmt numFmtId="166" formatCode="0.0%"/>
    <numFmt numFmtId="167" formatCode="0.0"/>
    <numFmt numFmtId="168" formatCode="#,##0.0_);\(#,##0.0\)"/>
    <numFmt numFmtId="169" formatCode="_(* #,##0_);_(* \(#,##0\);_(* &quot;-&quot;??_);_(@_)"/>
    <numFmt numFmtId="170" formatCode="#,##0.0"/>
    <numFmt numFmtId="171" formatCode="0.00000%"/>
    <numFmt numFmtId="172" formatCode="0_);\(0\)"/>
    <numFmt numFmtId="173" formatCode="0.000000"/>
  </numFmts>
  <fonts count="56" x14ac:knownFonts="1">
    <font>
      <sz val="10"/>
      <name val="Times New Roman"/>
    </font>
    <font>
      <sz val="10"/>
      <color theme="1"/>
      <name val="Arial"/>
      <family val="2"/>
    </font>
    <font>
      <sz val="10"/>
      <name val="Times New Roman"/>
      <family val="1"/>
    </font>
    <font>
      <sz val="9"/>
      <name val="Times New Roman"/>
      <family val="1"/>
    </font>
    <font>
      <b/>
      <sz val="10"/>
      <name val="times new roman"/>
      <family val="1"/>
    </font>
    <font>
      <sz val="11"/>
      <name val="Times New Roman"/>
      <family val="1"/>
    </font>
    <font>
      <b/>
      <sz val="14"/>
      <name val="Times New Roman"/>
      <family val="1"/>
    </font>
    <font>
      <b/>
      <sz val="12"/>
      <name val="Times New Roman"/>
      <family val="1"/>
    </font>
    <font>
      <sz val="10"/>
      <name val="Times New Roman"/>
      <family val="1"/>
    </font>
    <font>
      <b/>
      <u/>
      <sz val="10"/>
      <name val="Times New Roman"/>
      <family val="1"/>
    </font>
    <font>
      <sz val="14"/>
      <name val="Times New Roman"/>
      <family val="1"/>
    </font>
    <font>
      <b/>
      <u/>
      <sz val="12"/>
      <name val="Times New Roman"/>
      <family val="1"/>
    </font>
    <font>
      <sz val="8"/>
      <name val="Times New Roman"/>
      <family val="1"/>
    </font>
    <font>
      <sz val="12"/>
      <name val="Times New Roman"/>
      <family val="1"/>
    </font>
    <font>
      <i/>
      <sz val="10"/>
      <name val="Times New Roman"/>
      <family val="1"/>
    </font>
    <font>
      <sz val="8"/>
      <name val="TIMES"/>
    </font>
    <font>
      <u/>
      <sz val="10"/>
      <name val="Times New Roman"/>
      <family val="1"/>
    </font>
    <font>
      <sz val="10"/>
      <name val="Arial"/>
      <family val="2"/>
    </font>
    <font>
      <vertAlign val="superscript"/>
      <sz val="12"/>
      <name val="Times New Roman"/>
      <family val="1"/>
    </font>
    <font>
      <i/>
      <sz val="9"/>
      <name val="Times New Roman"/>
      <family val="1"/>
    </font>
    <font>
      <i/>
      <vertAlign val="superscript"/>
      <sz val="9"/>
      <name val="Times New Roman"/>
      <family val="1"/>
    </font>
    <font>
      <b/>
      <sz val="16"/>
      <name val="Times New Roman"/>
      <family val="1"/>
    </font>
    <font>
      <sz val="16"/>
      <name val="Times New Roman"/>
      <family val="1"/>
    </font>
    <font>
      <u/>
      <sz val="14"/>
      <name val="Times New Roman"/>
      <family val="1"/>
    </font>
    <font>
      <vertAlign val="superscript"/>
      <sz val="14"/>
      <name val="Times New Roman"/>
      <family val="1"/>
    </font>
    <font>
      <i/>
      <vertAlign val="superscript"/>
      <sz val="11"/>
      <name val="Times New Roman"/>
      <family val="1"/>
    </font>
    <font>
      <i/>
      <sz val="11"/>
      <name val="Times New Roman"/>
      <family val="1"/>
    </font>
    <font>
      <b/>
      <u/>
      <sz val="11"/>
      <name val="Times New Roman"/>
      <family val="1"/>
    </font>
    <font>
      <b/>
      <sz val="11"/>
      <name val="Times New Roman"/>
      <family val="1"/>
    </font>
    <font>
      <u/>
      <sz val="11"/>
      <name val="Times New Roman"/>
      <family val="1"/>
    </font>
    <font>
      <vertAlign val="superscript"/>
      <sz val="16"/>
      <name val="Times New Roman"/>
      <family val="1"/>
    </font>
    <font>
      <i/>
      <vertAlign val="superscript"/>
      <sz val="10"/>
      <name val="Times New Roman"/>
      <family val="1"/>
    </font>
    <font>
      <b/>
      <u/>
      <sz val="14"/>
      <name val="Times New Roman"/>
      <family val="1"/>
    </font>
    <font>
      <b/>
      <u/>
      <sz val="12"/>
      <color indexed="10"/>
      <name val="Times New Roman"/>
      <family val="1"/>
    </font>
    <font>
      <i/>
      <vertAlign val="superscript"/>
      <sz val="12"/>
      <name val="Times New Roman"/>
      <family val="1"/>
    </font>
    <font>
      <i/>
      <sz val="12"/>
      <name val="Times New Roman"/>
      <family val="1"/>
    </font>
    <font>
      <vertAlign val="superscript"/>
      <sz val="11"/>
      <name val="Times New Roman"/>
      <family val="1"/>
    </font>
    <font>
      <sz val="10"/>
      <color indexed="10"/>
      <name val="Times New Roman"/>
      <family val="1"/>
    </font>
    <font>
      <sz val="12"/>
      <name val="Times New Roman"/>
      <family val="1"/>
    </font>
    <font>
      <sz val="8"/>
      <name val="Times New Roman"/>
      <family val="1"/>
    </font>
    <font>
      <b/>
      <sz val="12"/>
      <color indexed="10"/>
      <name val="Times New Roman"/>
      <family val="1"/>
    </font>
    <font>
      <i/>
      <sz val="11"/>
      <color indexed="10"/>
      <name val="Times New Roman"/>
      <family val="1"/>
    </font>
    <font>
      <sz val="9"/>
      <color indexed="81"/>
      <name val="Tahoma"/>
      <family val="2"/>
    </font>
    <font>
      <b/>
      <sz val="9"/>
      <color indexed="81"/>
      <name val="Tahoma"/>
      <family val="2"/>
    </font>
    <font>
      <b/>
      <vertAlign val="superscript"/>
      <sz val="14"/>
      <name val="Times New Roman"/>
      <family val="1"/>
    </font>
    <font>
      <sz val="10"/>
      <color rgb="FFFF0000"/>
      <name val="Times New Roman"/>
      <family val="1"/>
    </font>
    <font>
      <sz val="12"/>
      <name val="Arial"/>
      <family val="2"/>
    </font>
    <font>
      <b/>
      <vertAlign val="superscript"/>
      <sz val="12"/>
      <name val="Times New Roman"/>
      <family val="1"/>
    </font>
    <font>
      <b/>
      <vertAlign val="superscript"/>
      <sz val="11"/>
      <name val="Times New Roman"/>
      <family val="1"/>
    </font>
    <font>
      <sz val="21"/>
      <name val="Times New Roman"/>
      <family val="1"/>
    </font>
    <font>
      <sz val="18"/>
      <name val="Times New Roman"/>
      <family val="1"/>
    </font>
    <font>
      <sz val="15.5"/>
      <name val="Times New Roman"/>
      <family val="1"/>
    </font>
    <font>
      <sz val="15"/>
      <name val="Times New Roman"/>
      <family val="1"/>
    </font>
    <font>
      <sz val="11.5"/>
      <name val="Times New Roman"/>
      <family val="1"/>
    </font>
    <font>
      <vertAlign val="superscript"/>
      <sz val="8.6"/>
      <name val="Times New Roman"/>
      <family val="1"/>
    </font>
    <font>
      <b/>
      <vertAlign val="superscript"/>
      <sz val="10.3"/>
      <name val="Times New Roman"/>
      <family val="1"/>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right/>
      <top/>
      <bottom style="double">
        <color indexed="64"/>
      </bottom>
      <diagonal/>
    </border>
    <border>
      <left/>
      <right/>
      <top/>
      <bottom style="thin">
        <color indexed="64"/>
      </bottom>
      <diagonal/>
    </border>
  </borders>
  <cellStyleXfs count="11">
    <xf numFmtId="0" fontId="0" fillId="0" borderId="0"/>
    <xf numFmtId="43" fontId="2" fillId="0" borderId="0" applyFont="0" applyFill="0" applyBorder="0" applyAlignment="0" applyProtection="0"/>
    <xf numFmtId="0" fontId="15" fillId="0" borderId="0"/>
    <xf numFmtId="0" fontId="17" fillId="0" borderId="0"/>
    <xf numFmtId="0" fontId="2" fillId="0" borderId="0"/>
    <xf numFmtId="0" fontId="2" fillId="0" borderId="0"/>
    <xf numFmtId="0" fontId="2" fillId="0" borderId="0"/>
    <xf numFmtId="37" fontId="15" fillId="0" borderId="0"/>
    <xf numFmtId="0" fontId="17" fillId="0" borderId="0"/>
    <xf numFmtId="0" fontId="15" fillId="0" borderId="0"/>
    <xf numFmtId="9" fontId="2" fillId="0" borderId="0" applyFont="0" applyFill="0" applyBorder="0" applyAlignment="0" applyProtection="0"/>
  </cellStyleXfs>
  <cellXfs count="565">
    <xf numFmtId="0" fontId="0" fillId="0" borderId="0" xfId="0"/>
    <xf numFmtId="37" fontId="6" fillId="0" borderId="0" xfId="0" applyNumberFormat="1" applyFont="1" applyAlignment="1" applyProtection="1">
      <alignment horizontal="centerContinuous"/>
    </xf>
    <xf numFmtId="0" fontId="4" fillId="0" borderId="0" xfId="0" applyFont="1"/>
    <xf numFmtId="0" fontId="8" fillId="0" borderId="0" xfId="0" applyFont="1" applyAlignment="1">
      <alignment horizontal="centerContinuous"/>
    </xf>
    <xf numFmtId="0" fontId="8" fillId="0" borderId="0" xfId="0" applyFont="1"/>
    <xf numFmtId="166" fontId="5" fillId="0" borderId="0" xfId="10" applyNumberFormat="1" applyFont="1" applyAlignment="1" applyProtection="1">
      <alignment horizontal="right"/>
    </xf>
    <xf numFmtId="0" fontId="7" fillId="0" borderId="0" xfId="0" applyFont="1" applyAlignment="1">
      <alignment horizontal="centerContinuous"/>
    </xf>
    <xf numFmtId="0" fontId="6" fillId="0" borderId="0" xfId="0" applyFont="1" applyAlignment="1">
      <alignment horizontal="centerContinuous"/>
    </xf>
    <xf numFmtId="0" fontId="12" fillId="0" borderId="0" xfId="0" applyFont="1" applyAlignment="1">
      <alignment horizontal="centerContinuous"/>
    </xf>
    <xf numFmtId="0" fontId="12" fillId="0" borderId="0" xfId="0" applyFont="1"/>
    <xf numFmtId="0" fontId="13" fillId="0" borderId="0" xfId="0" applyFont="1"/>
    <xf numFmtId="167" fontId="13" fillId="0" borderId="0" xfId="0" applyNumberFormat="1" applyFont="1"/>
    <xf numFmtId="3" fontId="13" fillId="0" borderId="0" xfId="0" applyNumberFormat="1" applyFont="1"/>
    <xf numFmtId="0" fontId="7" fillId="0" borderId="0" xfId="0" applyFont="1"/>
    <xf numFmtId="0" fontId="13" fillId="0" borderId="0" xfId="0" applyFont="1" applyAlignment="1">
      <alignment horizontal="right"/>
    </xf>
    <xf numFmtId="0" fontId="6" fillId="0" borderId="0" xfId="0" applyFont="1" applyAlignment="1">
      <alignment horizontal="right"/>
    </xf>
    <xf numFmtId="0" fontId="6" fillId="0" borderId="0" xfId="0" applyFont="1"/>
    <xf numFmtId="0" fontId="8" fillId="0" borderId="0" xfId="0" applyFont="1" applyAlignment="1">
      <alignment horizontal="center"/>
    </xf>
    <xf numFmtId="167" fontId="8" fillId="0" borderId="0" xfId="0" applyNumberFormat="1" applyFont="1"/>
    <xf numFmtId="164" fontId="8" fillId="0" borderId="0" xfId="0" applyNumberFormat="1" applyFont="1" applyProtection="1"/>
    <xf numFmtId="164" fontId="8" fillId="0" borderId="0" xfId="0" applyNumberFormat="1" applyFont="1" applyAlignment="1" applyProtection="1">
      <alignment horizontal="right"/>
    </xf>
    <xf numFmtId="0" fontId="8" fillId="0" borderId="0" xfId="8" applyFont="1"/>
    <xf numFmtId="3" fontId="8" fillId="0" borderId="0" xfId="8" applyNumberFormat="1" applyFont="1"/>
    <xf numFmtId="0" fontId="13" fillId="0" borderId="0" xfId="8" applyFont="1"/>
    <xf numFmtId="3" fontId="13" fillId="0" borderId="0" xfId="8" applyNumberFormat="1" applyFont="1"/>
    <xf numFmtId="167" fontId="13" fillId="0" borderId="0" xfId="8" applyNumberFormat="1" applyFont="1"/>
    <xf numFmtId="3" fontId="8" fillId="0" borderId="0" xfId="0" applyNumberFormat="1" applyFont="1"/>
    <xf numFmtId="37" fontId="13" fillId="0" borderId="0" xfId="0" applyNumberFormat="1" applyFont="1" applyProtection="1"/>
    <xf numFmtId="3" fontId="12" fillId="0" borderId="0" xfId="8" applyNumberFormat="1" applyFont="1" applyAlignment="1" applyProtection="1">
      <alignment horizontal="left"/>
    </xf>
    <xf numFmtId="3" fontId="12" fillId="0" borderId="0" xfId="8" applyNumberFormat="1" applyFont="1"/>
    <xf numFmtId="3" fontId="13" fillId="0" borderId="0" xfId="8" applyNumberFormat="1" applyFont="1" applyAlignment="1" applyProtection="1">
      <alignment horizontal="left"/>
    </xf>
    <xf numFmtId="3" fontId="13" fillId="0" borderId="0" xfId="8" applyNumberFormat="1" applyFont="1" applyProtection="1"/>
    <xf numFmtId="3" fontId="7" fillId="0" borderId="0" xfId="8" applyNumberFormat="1" applyFont="1" applyAlignment="1" applyProtection="1">
      <alignment horizontal="left"/>
    </xf>
    <xf numFmtId="3" fontId="7" fillId="0" borderId="0" xfId="8" applyNumberFormat="1" applyFont="1"/>
    <xf numFmtId="0" fontId="4" fillId="0" borderId="0" xfId="0" applyFont="1" applyAlignment="1">
      <alignment horizontal="centerContinuous"/>
    </xf>
    <xf numFmtId="0" fontId="11" fillId="0" borderId="0" xfId="0" applyFont="1"/>
    <xf numFmtId="167" fontId="7" fillId="0" borderId="1" xfId="0" applyNumberFormat="1" applyFont="1" applyBorder="1"/>
    <xf numFmtId="169" fontId="13" fillId="0" borderId="0" xfId="1" applyNumberFormat="1" applyFont="1" applyFill="1"/>
    <xf numFmtId="0" fontId="4" fillId="0" borderId="0" xfId="0" applyFont="1" applyAlignment="1">
      <alignment horizontal="center"/>
    </xf>
    <xf numFmtId="0" fontId="20" fillId="0" borderId="0" xfId="0" applyFont="1"/>
    <xf numFmtId="37" fontId="13" fillId="0" borderId="0" xfId="0" applyNumberFormat="1" applyFont="1" applyAlignment="1" applyProtection="1">
      <alignment vertical="center"/>
    </xf>
    <xf numFmtId="0" fontId="13" fillId="0" borderId="0" xfId="0" applyFont="1" applyAlignment="1">
      <alignment vertical="center"/>
    </xf>
    <xf numFmtId="164" fontId="7" fillId="0" borderId="0" xfId="0" applyNumberFormat="1" applyFont="1" applyAlignment="1" applyProtection="1">
      <alignment horizontal="centerContinuous" vertical="center"/>
    </xf>
    <xf numFmtId="164" fontId="7" fillId="0" borderId="0" xfId="0" applyNumberFormat="1" applyFont="1" applyAlignment="1" applyProtection="1">
      <alignment horizontal="center" vertical="center"/>
    </xf>
    <xf numFmtId="0" fontId="10" fillId="0" borderId="0" xfId="0" applyFont="1" applyAlignment="1">
      <alignment vertical="center"/>
    </xf>
    <xf numFmtId="164" fontId="6" fillId="0" borderId="0" xfId="0" applyNumberFormat="1" applyFont="1" applyAlignment="1" applyProtection="1">
      <alignment horizontal="centerContinuous" vertical="center"/>
    </xf>
    <xf numFmtId="164" fontId="23" fillId="0" borderId="0" xfId="0" applyNumberFormat="1" applyFont="1" applyAlignment="1" applyProtection="1">
      <alignment horizontal="center" vertical="center"/>
    </xf>
    <xf numFmtId="37" fontId="10" fillId="0" borderId="0" xfId="0" applyNumberFormat="1" applyFont="1" applyAlignment="1" applyProtection="1">
      <alignment vertical="center"/>
    </xf>
    <xf numFmtId="1" fontId="10" fillId="0" borderId="0" xfId="0" applyNumberFormat="1" applyFont="1" applyAlignment="1" applyProtection="1">
      <alignment vertical="center"/>
    </xf>
    <xf numFmtId="1" fontId="10" fillId="0" borderId="0" xfId="0" applyNumberFormat="1" applyFont="1" applyAlignment="1" applyProtection="1">
      <alignment horizontal="left" vertical="center"/>
    </xf>
    <xf numFmtId="0" fontId="10" fillId="0" borderId="0" xfId="0" applyFont="1" applyAlignment="1">
      <alignment horizontal="center"/>
    </xf>
    <xf numFmtId="0" fontId="10" fillId="0" borderId="0" xfId="0" applyFont="1"/>
    <xf numFmtId="10" fontId="10" fillId="0" borderId="0" xfId="0" applyNumberFormat="1" applyFont="1" applyAlignment="1" applyProtection="1">
      <alignment horizontal="left" vertical="center"/>
    </xf>
    <xf numFmtId="10" fontId="10" fillId="0" borderId="0" xfId="0" quotePrefix="1" applyNumberFormat="1" applyFont="1" applyAlignment="1" applyProtection="1">
      <alignment horizontal="left" vertical="center"/>
    </xf>
    <xf numFmtId="166" fontId="7" fillId="0" borderId="0" xfId="8" applyNumberFormat="1" applyFont="1"/>
    <xf numFmtId="166" fontId="13" fillId="0" borderId="0" xfId="8" applyNumberFormat="1" applyFont="1"/>
    <xf numFmtId="3" fontId="7" fillId="0" borderId="0" xfId="8" applyNumberFormat="1" applyFont="1" applyAlignment="1">
      <alignment horizontal="right"/>
    </xf>
    <xf numFmtId="3" fontId="13" fillId="0" borderId="0" xfId="8" applyNumberFormat="1" applyFont="1" applyAlignment="1">
      <alignment horizontal="right"/>
    </xf>
    <xf numFmtId="171" fontId="10" fillId="0" borderId="0" xfId="0" quotePrefix="1" applyNumberFormat="1" applyFont="1" applyAlignment="1" applyProtection="1">
      <alignment horizontal="left" vertical="center"/>
    </xf>
    <xf numFmtId="0" fontId="10" fillId="0" borderId="0" xfId="0" applyFont="1" applyBorder="1" applyAlignment="1">
      <alignment horizontal="right" vertical="center"/>
    </xf>
    <xf numFmtId="0" fontId="10" fillId="0" borderId="0" xfId="0" applyFont="1" applyAlignment="1">
      <alignment horizontal="right" vertical="center"/>
    </xf>
    <xf numFmtId="0" fontId="5" fillId="0" borderId="0" xfId="5" applyFont="1"/>
    <xf numFmtId="37" fontId="8" fillId="0" borderId="0" xfId="5" applyNumberFormat="1" applyFont="1" applyAlignment="1" applyProtection="1">
      <alignment horizontal="centerContinuous"/>
    </xf>
    <xf numFmtId="37" fontId="8" fillId="0" borderId="0" xfId="5" applyNumberFormat="1" applyFont="1" applyProtection="1"/>
    <xf numFmtId="165" fontId="9" fillId="0" borderId="0" xfId="5" applyNumberFormat="1" applyFont="1" applyProtection="1"/>
    <xf numFmtId="166" fontId="5" fillId="0" borderId="0" xfId="5" applyNumberFormat="1" applyFont="1" applyAlignment="1">
      <alignment horizontal="right"/>
    </xf>
    <xf numFmtId="164" fontId="7" fillId="0" borderId="0" xfId="0" applyNumberFormat="1" applyFont="1" applyAlignment="1" applyProtection="1">
      <alignment horizontal="centerContinuous"/>
    </xf>
    <xf numFmtId="0" fontId="13" fillId="0" borderId="0" xfId="0" applyFont="1" applyAlignment="1">
      <alignment horizontal="centerContinuous"/>
    </xf>
    <xf numFmtId="37" fontId="7" fillId="0" borderId="0" xfId="0" applyNumberFormat="1" applyFont="1" applyProtection="1"/>
    <xf numFmtId="0" fontId="5" fillId="0" borderId="0" xfId="0" applyFont="1"/>
    <xf numFmtId="37" fontId="5" fillId="0" borderId="0" xfId="0" applyNumberFormat="1" applyFont="1" applyProtection="1"/>
    <xf numFmtId="165" fontId="27" fillId="0" borderId="0" xfId="0" applyNumberFormat="1" applyFont="1" applyProtection="1"/>
    <xf numFmtId="10" fontId="28" fillId="0" borderId="0" xfId="0" applyNumberFormat="1" applyFont="1" applyProtection="1"/>
    <xf numFmtId="10" fontId="5" fillId="0" borderId="0" xfId="0" applyNumberFormat="1" applyFont="1" applyProtection="1"/>
    <xf numFmtId="10" fontId="5" fillId="0" borderId="0" xfId="0" applyNumberFormat="1" applyFont="1" applyProtection="1">
      <protection locked="0"/>
    </xf>
    <xf numFmtId="10" fontId="29" fillId="0" borderId="0" xfId="0" applyNumberFormat="1" applyFont="1" applyProtection="1"/>
    <xf numFmtId="0" fontId="22" fillId="0" borderId="0" xfId="0" applyFont="1"/>
    <xf numFmtId="37" fontId="10" fillId="0" borderId="0" xfId="0" applyNumberFormat="1" applyFont="1" applyAlignment="1" applyProtection="1">
      <alignment horizontal="left"/>
    </xf>
    <xf numFmtId="0" fontId="10" fillId="0" borderId="0" xfId="0" applyFont="1" applyAlignment="1">
      <alignment horizontal="right"/>
    </xf>
    <xf numFmtId="3" fontId="10" fillId="0" borderId="0" xfId="0" applyNumberFormat="1" applyFont="1" applyAlignment="1"/>
    <xf numFmtId="3" fontId="10" fillId="0" borderId="0" xfId="0" applyNumberFormat="1" applyFont="1" applyAlignment="1">
      <alignment horizontal="right"/>
    </xf>
    <xf numFmtId="3" fontId="10" fillId="0" borderId="0" xfId="0" applyNumberFormat="1" applyFont="1"/>
    <xf numFmtId="0" fontId="13" fillId="0" borderId="0" xfId="5" applyFont="1"/>
    <xf numFmtId="164" fontId="21" fillId="0" borderId="0" xfId="0" applyNumberFormat="1" applyFont="1" applyAlignment="1" applyProtection="1">
      <alignment horizontal="centerContinuous"/>
    </xf>
    <xf numFmtId="164" fontId="7" fillId="0" borderId="0" xfId="0" applyNumberFormat="1" applyFont="1" applyAlignment="1" applyProtection="1">
      <alignment horizontal="left"/>
    </xf>
    <xf numFmtId="164" fontId="13" fillId="0" borderId="0" xfId="0" applyNumberFormat="1" applyFont="1" applyAlignment="1" applyProtection="1">
      <alignment horizontal="left"/>
    </xf>
    <xf numFmtId="10" fontId="13" fillId="0" borderId="0" xfId="0" applyNumberFormat="1" applyFont="1" applyProtection="1"/>
    <xf numFmtId="0" fontId="8" fillId="0" borderId="0" xfId="0" applyFont="1" applyAlignment="1">
      <alignment wrapText="1"/>
    </xf>
    <xf numFmtId="0" fontId="8" fillId="0" borderId="0" xfId="0" applyFont="1" applyAlignment="1">
      <alignment horizontal="left"/>
    </xf>
    <xf numFmtId="0" fontId="11" fillId="0" borderId="0" xfId="0" applyFont="1" applyBorder="1" applyAlignment="1">
      <alignment horizontal="right"/>
    </xf>
    <xf numFmtId="5" fontId="13" fillId="0" borderId="0" xfId="0" applyNumberFormat="1" applyFont="1" applyAlignment="1">
      <alignment horizontal="left"/>
    </xf>
    <xf numFmtId="0" fontId="13" fillId="0" borderId="0" xfId="0" applyFont="1" applyBorder="1"/>
    <xf numFmtId="3" fontId="7" fillId="0" borderId="0" xfId="0" applyNumberFormat="1" applyFont="1"/>
    <xf numFmtId="0" fontId="8" fillId="0" borderId="0" xfId="0" applyFont="1" applyBorder="1"/>
    <xf numFmtId="37" fontId="4" fillId="0" borderId="0" xfId="0" applyNumberFormat="1" applyFont="1" applyAlignment="1" applyProtection="1">
      <alignment horizontal="left"/>
    </xf>
    <xf numFmtId="164" fontId="32" fillId="0" borderId="0" xfId="0" applyNumberFormat="1" applyFont="1" applyAlignment="1" applyProtection="1">
      <alignment horizontal="left"/>
    </xf>
    <xf numFmtId="164" fontId="32" fillId="0" borderId="0" xfId="0" applyNumberFormat="1" applyFont="1" applyProtection="1"/>
    <xf numFmtId="37" fontId="10" fillId="0" borderId="0" xfId="0" applyNumberFormat="1" applyFont="1" applyProtection="1"/>
    <xf numFmtId="3" fontId="10" fillId="0" borderId="0" xfId="0" applyNumberFormat="1" applyFont="1" applyProtection="1"/>
    <xf numFmtId="3" fontId="10" fillId="0" borderId="0" xfId="0" applyNumberFormat="1" applyFont="1" applyFill="1" applyProtection="1"/>
    <xf numFmtId="3" fontId="10" fillId="0" borderId="2" xfId="0" applyNumberFormat="1" applyFont="1" applyBorder="1" applyProtection="1"/>
    <xf numFmtId="37" fontId="6" fillId="0" borderId="0" xfId="0" applyNumberFormat="1" applyFont="1" applyAlignment="1" applyProtection="1">
      <alignment horizontal="left"/>
    </xf>
    <xf numFmtId="3" fontId="6" fillId="0" borderId="1" xfId="0" applyNumberFormat="1" applyFont="1" applyBorder="1" applyProtection="1"/>
    <xf numFmtId="168" fontId="13" fillId="0" borderId="0" xfId="0" applyNumberFormat="1" applyFont="1" applyProtection="1"/>
    <xf numFmtId="37" fontId="8" fillId="0" borderId="0" xfId="0" applyNumberFormat="1" applyFont="1" applyProtection="1"/>
    <xf numFmtId="37" fontId="7" fillId="0" borderId="0" xfId="0" applyNumberFormat="1" applyFont="1" applyAlignment="1" applyProtection="1">
      <alignment horizontal="left"/>
    </xf>
    <xf numFmtId="166" fontId="7" fillId="0" borderId="0" xfId="0" applyNumberFormat="1" applyFont="1" applyProtection="1"/>
    <xf numFmtId="166" fontId="13" fillId="0" borderId="0" xfId="0" applyNumberFormat="1" applyFont="1" applyProtection="1"/>
    <xf numFmtId="0" fontId="21" fillId="0" borderId="0" xfId="0" applyFont="1" applyAlignment="1">
      <alignment horizontal="right"/>
    </xf>
    <xf numFmtId="0" fontId="6" fillId="0" borderId="0" xfId="0" applyFont="1" applyAlignment="1">
      <alignment horizontal="left"/>
    </xf>
    <xf numFmtId="164" fontId="6" fillId="0" borderId="0" xfId="0" applyNumberFormat="1" applyFont="1" applyAlignment="1" applyProtection="1">
      <alignment horizontal="left"/>
    </xf>
    <xf numFmtId="164" fontId="10" fillId="0" borderId="0" xfId="0" applyNumberFormat="1" applyFont="1" applyProtection="1"/>
    <xf numFmtId="3" fontId="10" fillId="0" borderId="0" xfId="0" applyNumberFormat="1" applyFont="1" applyAlignment="1" applyProtection="1">
      <alignment horizontal="left"/>
    </xf>
    <xf numFmtId="3" fontId="13" fillId="0" borderId="0" xfId="0" applyNumberFormat="1" applyFont="1" applyProtection="1"/>
    <xf numFmtId="164" fontId="13" fillId="0" borderId="0" xfId="0" applyNumberFormat="1" applyFont="1" applyProtection="1"/>
    <xf numFmtId="164" fontId="8" fillId="0" borderId="0" xfId="0" applyNumberFormat="1" applyFont="1" applyAlignment="1" applyProtection="1">
      <alignment horizontal="left"/>
    </xf>
    <xf numFmtId="169" fontId="8" fillId="0" borderId="0" xfId="1" applyNumberFormat="1" applyFont="1"/>
    <xf numFmtId="37" fontId="12" fillId="0" borderId="0" xfId="7" applyFont="1"/>
    <xf numFmtId="164" fontId="7" fillId="0" borderId="0" xfId="7" applyNumberFormat="1" applyFont="1" applyProtection="1"/>
    <xf numFmtId="37" fontId="7" fillId="0" borderId="0" xfId="7" applyNumberFormat="1" applyFont="1" applyAlignment="1" applyProtection="1">
      <alignment horizontal="right"/>
    </xf>
    <xf numFmtId="164" fontId="11" fillId="0" borderId="0" xfId="7" applyNumberFormat="1" applyFont="1" applyProtection="1"/>
    <xf numFmtId="37" fontId="7" fillId="0" borderId="0" xfId="7" applyNumberFormat="1" applyFont="1" applyAlignment="1" applyProtection="1">
      <alignment horizontal="left"/>
    </xf>
    <xf numFmtId="37" fontId="7" fillId="0" borderId="0" xfId="7" applyNumberFormat="1" applyFont="1" applyProtection="1"/>
    <xf numFmtId="37" fontId="13" fillId="0" borderId="0" xfId="7" applyNumberFormat="1" applyFont="1" applyProtection="1"/>
    <xf numFmtId="37" fontId="13" fillId="0" borderId="0" xfId="7" applyNumberFormat="1" applyFont="1" applyAlignment="1" applyProtection="1">
      <alignment horizontal="left"/>
    </xf>
    <xf numFmtId="37" fontId="8" fillId="0" borderId="0" xfId="7" applyFont="1"/>
    <xf numFmtId="37" fontId="12" fillId="0" borderId="0" xfId="7" applyFont="1" applyAlignment="1">
      <alignment horizontal="right"/>
    </xf>
    <xf numFmtId="37" fontId="12" fillId="0" borderId="0" xfId="7" applyFont="1" applyAlignment="1">
      <alignment horizontal="center"/>
    </xf>
    <xf numFmtId="164" fontId="7" fillId="0" borderId="0" xfId="7" applyNumberFormat="1" applyFont="1" applyAlignment="1" applyProtection="1">
      <alignment horizontal="right"/>
    </xf>
    <xf numFmtId="166" fontId="7" fillId="0" borderId="0" xfId="0" applyNumberFormat="1" applyFont="1" applyAlignment="1" applyProtection="1">
      <alignment horizontal="right"/>
    </xf>
    <xf numFmtId="166" fontId="13" fillId="0" borderId="0" xfId="0" applyNumberFormat="1" applyFont="1" applyAlignment="1" applyProtection="1">
      <alignment horizontal="right"/>
    </xf>
    <xf numFmtId="37" fontId="8" fillId="0" borderId="0" xfId="7" applyFont="1" applyAlignment="1">
      <alignment horizontal="center"/>
    </xf>
    <xf numFmtId="166" fontId="12" fillId="0" borderId="0" xfId="7" applyNumberFormat="1" applyFont="1" applyAlignment="1" applyProtection="1">
      <alignment horizontal="center"/>
    </xf>
    <xf numFmtId="166" fontId="12" fillId="0" borderId="0" xfId="7" applyNumberFormat="1" applyFont="1" applyProtection="1"/>
    <xf numFmtId="37" fontId="5" fillId="0" borderId="0" xfId="5" applyNumberFormat="1" applyFont="1" applyAlignment="1" applyProtection="1">
      <alignment horizontal="centerContinuous"/>
    </xf>
    <xf numFmtId="0" fontId="5" fillId="0" borderId="0" xfId="5" applyFont="1" applyAlignment="1">
      <alignment horizontal="centerContinuous"/>
    </xf>
    <xf numFmtId="0" fontId="19" fillId="0" borderId="0" xfId="5" applyFont="1"/>
    <xf numFmtId="0" fontId="7" fillId="0" borderId="0" xfId="5" applyFont="1"/>
    <xf numFmtId="0" fontId="14" fillId="0" borderId="0" xfId="0" applyFont="1"/>
    <xf numFmtId="0" fontId="28" fillId="0" borderId="0" xfId="5" applyFont="1"/>
    <xf numFmtId="0" fontId="29" fillId="0" borderId="0" xfId="5" applyFont="1"/>
    <xf numFmtId="0" fontId="28" fillId="0" borderId="0" xfId="0" applyFont="1"/>
    <xf numFmtId="166" fontId="27" fillId="0" borderId="0" xfId="5" applyNumberFormat="1" applyFont="1" applyAlignment="1" applyProtection="1">
      <alignment horizontal="right"/>
    </xf>
    <xf numFmtId="37" fontId="21" fillId="0" borderId="0" xfId="0" applyNumberFormat="1" applyFont="1" applyFill="1" applyAlignment="1" applyProtection="1">
      <alignment horizontal="centerContinuous"/>
    </xf>
    <xf numFmtId="167" fontId="13" fillId="0" borderId="0" xfId="0" applyNumberFormat="1" applyFont="1" applyBorder="1"/>
    <xf numFmtId="0" fontId="33" fillId="0" borderId="0" xfId="0" applyFont="1" applyAlignment="1">
      <alignment horizontal="left"/>
    </xf>
    <xf numFmtId="166" fontId="8" fillId="0" borderId="0" xfId="10" applyNumberFormat="1" applyFont="1"/>
    <xf numFmtId="166" fontId="5" fillId="0" borderId="0" xfId="10" applyNumberFormat="1" applyFont="1"/>
    <xf numFmtId="10" fontId="5" fillId="0" borderId="0" xfId="10" applyNumberFormat="1" applyFont="1"/>
    <xf numFmtId="3" fontId="6" fillId="0" borderId="0" xfId="0" applyNumberFormat="1" applyFont="1"/>
    <xf numFmtId="169" fontId="13" fillId="0" borderId="0" xfId="1" applyNumberFormat="1" applyFont="1" applyAlignment="1" applyProtection="1">
      <alignment horizontal="right"/>
    </xf>
    <xf numFmtId="1" fontId="10" fillId="0" borderId="0" xfId="0" quotePrefix="1" applyNumberFormat="1" applyFont="1" applyAlignment="1" applyProtection="1">
      <alignment horizontal="left" vertical="center"/>
    </xf>
    <xf numFmtId="166" fontId="13" fillId="0" borderId="0" xfId="0" applyNumberFormat="1" applyFont="1"/>
    <xf numFmtId="170" fontId="10" fillId="0" borderId="0" xfId="0" applyNumberFormat="1" applyFont="1" applyAlignment="1">
      <alignment horizontal="right"/>
    </xf>
    <xf numFmtId="167" fontId="10" fillId="0" borderId="0" xfId="0" applyNumberFormat="1" applyFont="1" applyAlignment="1">
      <alignment horizontal="right"/>
    </xf>
    <xf numFmtId="0" fontId="8" fillId="0" borderId="0" xfId="0" applyFont="1" applyAlignment="1">
      <alignment horizontal="right"/>
    </xf>
    <xf numFmtId="164" fontId="27" fillId="0" borderId="0" xfId="0" applyNumberFormat="1" applyFont="1" applyAlignment="1" applyProtection="1">
      <alignment horizontal="center"/>
    </xf>
    <xf numFmtId="164" fontId="5" fillId="0" borderId="0" xfId="0" applyNumberFormat="1" applyFont="1" applyAlignment="1" applyProtection="1">
      <alignment horizontal="center"/>
    </xf>
    <xf numFmtId="1" fontId="5" fillId="0" borderId="0" xfId="0" applyNumberFormat="1" applyFont="1" applyAlignment="1">
      <alignment horizontal="center"/>
    </xf>
    <xf numFmtId="0" fontId="26" fillId="0" borderId="0" xfId="0" applyFont="1"/>
    <xf numFmtId="0" fontId="5" fillId="0" borderId="0" xfId="0" applyFont="1" applyAlignment="1">
      <alignment horizontal="centerContinuous"/>
    </xf>
    <xf numFmtId="164" fontId="28" fillId="0" borderId="0" xfId="0" applyNumberFormat="1" applyFont="1" applyAlignment="1" applyProtection="1">
      <alignment horizontal="center"/>
    </xf>
    <xf numFmtId="37" fontId="5" fillId="0" borderId="0" xfId="0" applyNumberFormat="1" applyFont="1" applyAlignment="1" applyProtection="1">
      <alignment horizontal="center"/>
    </xf>
    <xf numFmtId="37" fontId="5" fillId="0" borderId="0" xfId="0" applyNumberFormat="1" applyFont="1" applyAlignment="1" applyProtection="1">
      <alignment horizontal="right"/>
    </xf>
    <xf numFmtId="3" fontId="5" fillId="0" borderId="0" xfId="0" applyNumberFormat="1" applyFont="1" applyAlignment="1">
      <alignment horizontal="right"/>
    </xf>
    <xf numFmtId="167" fontId="7" fillId="0" borderId="0" xfId="0" applyNumberFormat="1" applyFont="1" applyBorder="1"/>
    <xf numFmtId="0" fontId="37" fillId="0" borderId="0" xfId="0" applyFont="1"/>
    <xf numFmtId="0" fontId="8" fillId="0" borderId="0" xfId="0" applyFont="1" applyFill="1"/>
    <xf numFmtId="167" fontId="13" fillId="0" borderId="0" xfId="6" applyNumberFormat="1" applyFont="1" applyAlignment="1">
      <alignment horizontal="right"/>
    </xf>
    <xf numFmtId="0" fontId="13" fillId="0" borderId="0" xfId="6" applyFont="1"/>
    <xf numFmtId="167" fontId="13" fillId="0" borderId="0" xfId="6" applyNumberFormat="1" applyFont="1"/>
    <xf numFmtId="167" fontId="13" fillId="0" borderId="2" xfId="6" applyNumberFormat="1" applyFont="1" applyBorder="1"/>
    <xf numFmtId="166" fontId="13" fillId="0" borderId="0" xfId="10" applyNumberFormat="1" applyFont="1"/>
    <xf numFmtId="0" fontId="6" fillId="0" borderId="0" xfId="0" applyFont="1" applyFill="1" applyBorder="1" applyAlignment="1">
      <alignment horizontal="left"/>
    </xf>
    <xf numFmtId="37" fontId="5" fillId="0" borderId="0" xfId="5" applyNumberFormat="1" applyFont="1" applyFill="1" applyAlignment="1" applyProtection="1">
      <alignment horizontal="centerContinuous"/>
    </xf>
    <xf numFmtId="0" fontId="5" fillId="0" borderId="0" xfId="5" applyFont="1" applyFill="1"/>
    <xf numFmtId="166" fontId="5" fillId="0" borderId="0" xfId="5" applyNumberFormat="1" applyFont="1" applyAlignment="1" applyProtection="1">
      <alignment horizontal="right"/>
    </xf>
    <xf numFmtId="3" fontId="4" fillId="0" borderId="0" xfId="0" applyNumberFormat="1" applyFont="1"/>
    <xf numFmtId="166" fontId="4" fillId="0" borderId="0" xfId="10" applyNumberFormat="1" applyFont="1"/>
    <xf numFmtId="172" fontId="8" fillId="0" borderId="0" xfId="8" applyNumberFormat="1" applyFont="1" applyFill="1" applyAlignment="1" applyProtection="1">
      <alignment horizontal="left"/>
    </xf>
    <xf numFmtId="37" fontId="4" fillId="0" borderId="0" xfId="8" applyNumberFormat="1" applyFont="1" applyAlignment="1" applyProtection="1">
      <alignment horizontal="left"/>
    </xf>
    <xf numFmtId="172" fontId="8" fillId="0" borderId="0" xfId="8" applyNumberFormat="1" applyFont="1" applyAlignment="1" applyProtection="1">
      <alignment horizontal="left"/>
    </xf>
    <xf numFmtId="172" fontId="4" fillId="0" borderId="0" xfId="8" applyNumberFormat="1" applyFont="1" applyAlignment="1" applyProtection="1">
      <alignment horizontal="left"/>
    </xf>
    <xf numFmtId="3" fontId="4" fillId="0" borderId="0" xfId="8" applyNumberFormat="1" applyFont="1"/>
    <xf numFmtId="37" fontId="8" fillId="0" borderId="0" xfId="0" applyNumberFormat="1" applyFont="1" applyAlignment="1" applyProtection="1">
      <alignment horizontal="left"/>
    </xf>
    <xf numFmtId="164" fontId="4" fillId="0" borderId="0" xfId="8" applyNumberFormat="1" applyFont="1" applyAlignment="1" applyProtection="1">
      <alignment horizontal="left"/>
    </xf>
    <xf numFmtId="164" fontId="8" fillId="0" borderId="0" xfId="8" applyNumberFormat="1" applyFont="1" applyAlignment="1" applyProtection="1">
      <alignment horizontal="left"/>
    </xf>
    <xf numFmtId="37" fontId="8" fillId="0" borderId="0" xfId="8" applyNumberFormat="1" applyFont="1" applyAlignment="1" applyProtection="1">
      <alignment horizontal="left"/>
    </xf>
    <xf numFmtId="3" fontId="4" fillId="0" borderId="0" xfId="0" applyNumberFormat="1" applyFont="1" applyAlignment="1">
      <alignment horizontal="center"/>
    </xf>
    <xf numFmtId="0" fontId="4" fillId="0" borderId="2" xfId="0" applyFont="1" applyBorder="1" applyAlignment="1">
      <alignment horizontal="center"/>
    </xf>
    <xf numFmtId="3" fontId="4" fillId="0" borderId="2" xfId="0" applyNumberFormat="1" applyFont="1" applyBorder="1" applyAlignment="1">
      <alignment horizontal="center"/>
    </xf>
    <xf numFmtId="3" fontId="4" fillId="0" borderId="2" xfId="0" applyNumberFormat="1" applyFont="1" applyBorder="1" applyAlignment="1">
      <alignment horizontal="right"/>
    </xf>
    <xf numFmtId="0" fontId="13" fillId="0" borderId="0" xfId="5" applyFont="1" applyAlignment="1">
      <alignment vertical="center" textRotation="180" wrapText="1"/>
    </xf>
    <xf numFmtId="164" fontId="6" fillId="0" borderId="0" xfId="0" applyNumberFormat="1" applyFont="1" applyAlignment="1" applyProtection="1"/>
    <xf numFmtId="164" fontId="34" fillId="0" borderId="0" xfId="0" applyNumberFormat="1" applyFont="1" applyAlignment="1" applyProtection="1"/>
    <xf numFmtId="0" fontId="35" fillId="0" borderId="0" xfId="0" applyFont="1"/>
    <xf numFmtId="0" fontId="7" fillId="0" borderId="0" xfId="0" applyFont="1" applyAlignment="1"/>
    <xf numFmtId="0" fontId="7" fillId="0" borderId="0" xfId="0" applyFont="1" applyBorder="1"/>
    <xf numFmtId="0" fontId="7" fillId="0" borderId="0" xfId="0" applyFont="1" applyBorder="1" applyAlignment="1">
      <alignment horizontal="right"/>
    </xf>
    <xf numFmtId="170" fontId="13" fillId="0" borderId="0" xfId="0" applyNumberFormat="1" applyFont="1" applyAlignment="1">
      <alignment horizontal="right"/>
    </xf>
    <xf numFmtId="0" fontId="13" fillId="0" borderId="0" xfId="0" applyFont="1" applyBorder="1" applyAlignment="1">
      <alignment horizontal="left"/>
    </xf>
    <xf numFmtId="0" fontId="0" fillId="0" borderId="0" xfId="0" applyBorder="1"/>
    <xf numFmtId="0" fontId="38" fillId="0" borderId="0" xfId="0" applyFont="1" applyAlignment="1">
      <alignment horizontal="right"/>
    </xf>
    <xf numFmtId="0" fontId="4" fillId="0" borderId="0" xfId="0" applyFont="1" applyBorder="1" applyAlignment="1">
      <alignment horizontal="left"/>
    </xf>
    <xf numFmtId="170" fontId="4" fillId="0" borderId="0" xfId="0" applyNumberFormat="1" applyFont="1" applyAlignment="1">
      <alignment horizontal="right"/>
    </xf>
    <xf numFmtId="166" fontId="13" fillId="0" borderId="0" xfId="10" applyNumberFormat="1" applyFont="1" applyAlignment="1"/>
    <xf numFmtId="166" fontId="13" fillId="0" borderId="0" xfId="10" applyNumberFormat="1" applyFont="1" applyAlignment="1">
      <alignment horizontal="right"/>
    </xf>
    <xf numFmtId="3" fontId="13" fillId="0" borderId="0" xfId="3" applyNumberFormat="1" applyFont="1" applyFill="1" applyBorder="1"/>
    <xf numFmtId="0" fontId="13" fillId="0" borderId="0" xfId="6" applyNumberFormat="1" applyFont="1" applyAlignment="1">
      <alignment horizontal="right"/>
    </xf>
    <xf numFmtId="0" fontId="22" fillId="0" borderId="0" xfId="0" applyFont="1" applyAlignment="1">
      <alignment vertical="center" textRotation="180"/>
    </xf>
    <xf numFmtId="0" fontId="40" fillId="0" borderId="0" xfId="0" applyFont="1"/>
    <xf numFmtId="0" fontId="41" fillId="0" borderId="0" xfId="0" applyFont="1" applyAlignment="1">
      <alignment vertical="center"/>
    </xf>
    <xf numFmtId="0" fontId="7" fillId="0" borderId="0" xfId="0" applyFont="1" applyBorder="1" applyAlignment="1"/>
    <xf numFmtId="0" fontId="7" fillId="0" borderId="0" xfId="0" applyFont="1" applyBorder="1" applyAlignment="1">
      <alignment horizontal="centerContinuous"/>
    </xf>
    <xf numFmtId="0" fontId="7" fillId="0" borderId="0" xfId="3" applyFont="1" applyFill="1" applyBorder="1" applyAlignment="1"/>
    <xf numFmtId="0" fontId="11" fillId="0" borderId="0" xfId="3" applyFont="1" applyFill="1" applyBorder="1" applyAlignment="1">
      <alignment horizontal="right"/>
    </xf>
    <xf numFmtId="166" fontId="13" fillId="0" borderId="0" xfId="3" applyNumberFormat="1" applyFont="1" applyFill="1" applyBorder="1"/>
    <xf numFmtId="3" fontId="7" fillId="0" borderId="0" xfId="3" applyNumberFormat="1" applyFont="1" applyFill="1" applyBorder="1"/>
    <xf numFmtId="0" fontId="7" fillId="0" borderId="0" xfId="3" applyFont="1" applyFill="1" applyBorder="1"/>
    <xf numFmtId="0" fontId="40" fillId="0" borderId="0" xfId="0" applyFont="1" applyBorder="1"/>
    <xf numFmtId="3" fontId="4" fillId="0" borderId="0" xfId="0" applyNumberFormat="1" applyFont="1" applyBorder="1" applyAlignment="1">
      <alignment horizontal="center"/>
    </xf>
    <xf numFmtId="3" fontId="4" fillId="0" borderId="0" xfId="0" applyNumberFormat="1" applyFont="1" applyBorder="1" applyAlignment="1">
      <alignment horizontal="right"/>
    </xf>
    <xf numFmtId="3" fontId="2" fillId="0" borderId="0" xfId="0" applyNumberFormat="1" applyFont="1" applyAlignment="1">
      <alignment horizontal="right"/>
    </xf>
    <xf numFmtId="0" fontId="8" fillId="0" borderId="0" xfId="0" applyFont="1" applyAlignment="1">
      <alignment wrapText="1"/>
    </xf>
    <xf numFmtId="0" fontId="2" fillId="0" borderId="0" xfId="0" applyFont="1"/>
    <xf numFmtId="49" fontId="31" fillId="0" borderId="0" xfId="3" applyNumberFormat="1" applyFont="1" applyFill="1" applyAlignment="1">
      <alignment wrapText="1"/>
    </xf>
    <xf numFmtId="9" fontId="13" fillId="0" borderId="0" xfId="10" applyFont="1"/>
    <xf numFmtId="1" fontId="10" fillId="0" borderId="0" xfId="0" quotePrefix="1" applyNumberFormat="1" applyFont="1" applyAlignment="1" applyProtection="1">
      <alignment horizontal="left" vertical="center"/>
    </xf>
    <xf numFmtId="0" fontId="10" fillId="0" borderId="0" xfId="0" applyFont="1" applyAlignment="1">
      <alignment vertical="center"/>
    </xf>
    <xf numFmtId="0" fontId="8" fillId="0" borderId="0" xfId="0" applyFont="1" applyAlignment="1">
      <alignment horizontal="center"/>
    </xf>
    <xf numFmtId="172" fontId="2" fillId="0" borderId="0" xfId="8" applyNumberFormat="1" applyFont="1" applyAlignment="1" applyProtection="1">
      <alignment horizontal="left"/>
    </xf>
    <xf numFmtId="0" fontId="0" fillId="0" borderId="0" xfId="0"/>
    <xf numFmtId="167" fontId="13" fillId="0" borderId="0" xfId="6" applyNumberFormat="1" applyFont="1" applyFill="1"/>
    <xf numFmtId="0" fontId="2" fillId="0" borderId="0" xfId="0" applyFont="1" applyAlignment="1">
      <alignment horizontal="centerContinuous"/>
    </xf>
    <xf numFmtId="0" fontId="13" fillId="0" borderId="0" xfId="0" quotePrefix="1" applyFont="1"/>
    <xf numFmtId="4" fontId="13" fillId="0" borderId="0" xfId="0" quotePrefix="1" applyNumberFormat="1" applyFont="1"/>
    <xf numFmtId="0" fontId="5" fillId="0" borderId="0" xfId="0" applyFont="1" applyAlignment="1">
      <alignment horizontal="center"/>
    </xf>
    <xf numFmtId="164" fontId="25" fillId="0" borderId="0" xfId="0" applyNumberFormat="1" applyFont="1" applyAlignment="1" applyProtection="1">
      <alignment horizontal="left" wrapText="1"/>
    </xf>
    <xf numFmtId="37" fontId="2" fillId="0" borderId="0" xfId="7" applyFont="1"/>
    <xf numFmtId="169" fontId="2" fillId="0" borderId="0" xfId="1" applyNumberFormat="1" applyFont="1"/>
    <xf numFmtId="169" fontId="2" fillId="0" borderId="0" xfId="0" applyNumberFormat="1" applyFont="1"/>
    <xf numFmtId="3" fontId="5" fillId="0" borderId="0" xfId="0" applyNumberFormat="1" applyFont="1" applyFill="1" applyAlignment="1">
      <alignment horizontal="right"/>
    </xf>
    <xf numFmtId="10" fontId="2" fillId="0" borderId="0" xfId="10" applyNumberFormat="1" applyFont="1"/>
    <xf numFmtId="0" fontId="2" fillId="0" borderId="0" xfId="0" applyFont="1" applyAlignment="1">
      <alignment horizontal="center"/>
    </xf>
    <xf numFmtId="169" fontId="2" fillId="0" borderId="0" xfId="1" applyNumberFormat="1" applyFont="1" applyAlignment="1">
      <alignment wrapText="1"/>
    </xf>
    <xf numFmtId="0" fontId="2" fillId="0" borderId="0" xfId="0" applyFont="1" applyAlignment="1">
      <alignment wrapText="1"/>
    </xf>
    <xf numFmtId="167" fontId="13" fillId="0" borderId="0" xfId="0" applyNumberFormat="1" applyFont="1" applyFill="1"/>
    <xf numFmtId="166" fontId="2" fillId="0" borderId="0" xfId="10" applyNumberFormat="1" applyFont="1"/>
    <xf numFmtId="172" fontId="2" fillId="0" borderId="0" xfId="8" applyNumberFormat="1" applyFont="1" applyFill="1" applyAlignment="1" applyProtection="1">
      <alignment horizontal="left"/>
    </xf>
    <xf numFmtId="3" fontId="2" fillId="0" borderId="0" xfId="0" applyNumberFormat="1" applyFont="1"/>
    <xf numFmtId="3" fontId="2" fillId="0" borderId="0" xfId="8" applyNumberFormat="1" applyFont="1"/>
    <xf numFmtId="37" fontId="2" fillId="0" borderId="0" xfId="0" applyNumberFormat="1" applyFont="1" applyAlignment="1" applyProtection="1">
      <alignment horizontal="left"/>
    </xf>
    <xf numFmtId="172" fontId="2" fillId="0" borderId="0" xfId="0" applyNumberFormat="1" applyFont="1" applyAlignment="1" applyProtection="1">
      <alignment horizontal="left"/>
    </xf>
    <xf numFmtId="164" fontId="2" fillId="0" borderId="0" xfId="8" applyNumberFormat="1" applyFont="1" applyAlignment="1" applyProtection="1">
      <alignment horizontal="left"/>
    </xf>
    <xf numFmtId="37" fontId="2" fillId="0" borderId="0" xfId="8" applyNumberFormat="1" applyFont="1" applyAlignment="1" applyProtection="1">
      <alignment horizontal="left"/>
    </xf>
    <xf numFmtId="0" fontId="2" fillId="0" borderId="0" xfId="8" applyFont="1"/>
    <xf numFmtId="3" fontId="2" fillId="0" borderId="0" xfId="8" applyNumberFormat="1" applyFont="1" applyAlignment="1" applyProtection="1">
      <alignment horizontal="left"/>
    </xf>
    <xf numFmtId="167" fontId="2" fillId="0" borderId="0" xfId="8" applyNumberFormat="1" applyFont="1"/>
    <xf numFmtId="49" fontId="2" fillId="0" borderId="0" xfId="3" applyNumberFormat="1" applyFont="1" applyFill="1" applyAlignment="1">
      <alignment horizontal="left" wrapText="1"/>
    </xf>
    <xf numFmtId="164" fontId="10" fillId="0" borderId="0" xfId="0" applyNumberFormat="1" applyFont="1" applyAlignment="1" applyProtection="1">
      <alignment horizontal="center"/>
    </xf>
    <xf numFmtId="164" fontId="2" fillId="0" borderId="0" xfId="0" applyNumberFormat="1" applyFont="1" applyProtection="1"/>
    <xf numFmtId="3" fontId="13" fillId="0" borderId="0" xfId="0" applyNumberFormat="1" applyFont="1" applyBorder="1"/>
    <xf numFmtId="0" fontId="2" fillId="0" borderId="0" xfId="0" applyFont="1" applyBorder="1"/>
    <xf numFmtId="0" fontId="16" fillId="0" borderId="0" xfId="0" applyFont="1" applyBorder="1" applyAlignment="1">
      <alignment horizontal="right"/>
    </xf>
    <xf numFmtId="6" fontId="13" fillId="0" borderId="0" xfId="0" quotePrefix="1" applyNumberFormat="1" applyFont="1" applyBorder="1" applyAlignment="1">
      <alignment horizontal="left"/>
    </xf>
    <xf numFmtId="0" fontId="2" fillId="0" borderId="0" xfId="0" applyFont="1" applyAlignment="1">
      <alignment horizontal="left" vertical="top"/>
    </xf>
    <xf numFmtId="0" fontId="2" fillId="0" borderId="0" xfId="0" applyFont="1" applyAlignment="1">
      <alignment vertical="top"/>
    </xf>
    <xf numFmtId="9" fontId="5" fillId="0" borderId="0" xfId="10" applyNumberFormat="1" applyFont="1" applyAlignment="1" applyProtection="1">
      <alignment horizontal="right"/>
    </xf>
    <xf numFmtId="1" fontId="10" fillId="0" borderId="0" xfId="0" quotePrefix="1" applyNumberFormat="1" applyFont="1" applyAlignment="1" applyProtection="1">
      <alignment horizontal="left" vertical="center"/>
    </xf>
    <xf numFmtId="0" fontId="10" fillId="0" borderId="0" xfId="0" applyFont="1" applyAlignment="1">
      <alignment vertical="center"/>
    </xf>
    <xf numFmtId="0" fontId="2" fillId="0" borderId="0" xfId="0" applyFont="1" applyAlignment="1">
      <alignment horizontal="center"/>
    </xf>
    <xf numFmtId="165" fontId="9" fillId="0" borderId="0" xfId="5" applyNumberFormat="1" applyFont="1" applyAlignment="1" applyProtection="1">
      <alignment horizontal="right"/>
    </xf>
    <xf numFmtId="0" fontId="5" fillId="0" borderId="0" xfId="0" applyFont="1" applyFill="1"/>
    <xf numFmtId="0" fontId="0" fillId="0" borderId="0" xfId="0"/>
    <xf numFmtId="4" fontId="0" fillId="0" borderId="0" xfId="0" applyNumberFormat="1"/>
    <xf numFmtId="3" fontId="28" fillId="0" borderId="0" xfId="0" applyNumberFormat="1" applyFont="1" applyAlignment="1" applyProtection="1">
      <alignment horizontal="right"/>
    </xf>
    <xf numFmtId="3" fontId="5" fillId="0" borderId="0" xfId="0" applyNumberFormat="1" applyFont="1" applyAlignment="1" applyProtection="1">
      <alignment horizontal="right"/>
    </xf>
    <xf numFmtId="43" fontId="10" fillId="0" borderId="0" xfId="1" applyFont="1" applyAlignment="1" applyProtection="1">
      <alignment horizontal="right" vertical="center"/>
    </xf>
    <xf numFmtId="43" fontId="10" fillId="0" borderId="0" xfId="1" applyFont="1" applyBorder="1" applyAlignment="1" applyProtection="1">
      <alignment horizontal="right" vertical="center"/>
    </xf>
    <xf numFmtId="43" fontId="10" fillId="0" borderId="0" xfId="1" applyFont="1" applyFill="1" applyBorder="1" applyAlignment="1" applyProtection="1">
      <alignment horizontal="right" vertical="center"/>
    </xf>
    <xf numFmtId="0" fontId="10" fillId="0" borderId="0" xfId="0" applyFont="1" applyAlignment="1">
      <alignment horizontal="center"/>
    </xf>
    <xf numFmtId="0" fontId="25" fillId="0" borderId="0" xfId="0" applyFont="1" applyFill="1"/>
    <xf numFmtId="1" fontId="5" fillId="0" borderId="0" xfId="0" applyNumberFormat="1" applyFont="1" applyFill="1" applyAlignment="1">
      <alignment horizontal="center"/>
    </xf>
    <xf numFmtId="3" fontId="5" fillId="0" borderId="0" xfId="0" applyNumberFormat="1" applyFont="1" applyFill="1" applyAlignment="1">
      <alignment horizontal="center"/>
    </xf>
    <xf numFmtId="0" fontId="5" fillId="0" borderId="0" xfId="0" applyFont="1" applyFill="1" applyAlignment="1">
      <alignment horizontal="center"/>
    </xf>
    <xf numFmtId="0" fontId="2" fillId="0" borderId="0" xfId="0" applyFont="1" applyFill="1"/>
    <xf numFmtId="0" fontId="26" fillId="0" borderId="0" xfId="0" applyFont="1" applyFill="1"/>
    <xf numFmtId="43" fontId="10" fillId="0" borderId="0" xfId="1" quotePrefix="1" applyFont="1" applyFill="1" applyBorder="1" applyAlignment="1" applyProtection="1">
      <alignment horizontal="right" vertical="center"/>
    </xf>
    <xf numFmtId="0" fontId="2" fillId="0" borderId="0" xfId="0" applyFont="1" applyAlignment="1">
      <alignment wrapText="1"/>
    </xf>
    <xf numFmtId="0" fontId="2" fillId="0" borderId="0" xfId="0" applyFont="1" applyAlignment="1">
      <alignment horizontal="left"/>
    </xf>
    <xf numFmtId="0" fontId="2" fillId="0" borderId="0" xfId="0" applyFont="1" applyAlignment="1">
      <alignment horizontal="center"/>
    </xf>
    <xf numFmtId="0" fontId="4" fillId="0" borderId="0" xfId="0" applyFont="1" applyAlignment="1">
      <alignment horizontal="center"/>
    </xf>
    <xf numFmtId="43" fontId="13" fillId="0" borderId="0" xfId="1" applyFont="1" applyProtection="1"/>
    <xf numFmtId="170" fontId="13" fillId="0" borderId="0" xfId="8" applyNumberFormat="1" applyFont="1" applyProtection="1"/>
    <xf numFmtId="43" fontId="13" fillId="0" borderId="0" xfId="1" applyFont="1"/>
    <xf numFmtId="170" fontId="13" fillId="0" borderId="0" xfId="8" applyNumberFormat="1" applyFont="1"/>
    <xf numFmtId="170" fontId="2" fillId="0" borderId="0" xfId="8" applyNumberFormat="1" applyFont="1"/>
    <xf numFmtId="3" fontId="2" fillId="0" borderId="0" xfId="8" applyNumberFormat="1" applyFont="1" applyProtection="1"/>
    <xf numFmtId="0" fontId="0" fillId="0" borderId="0" xfId="0"/>
    <xf numFmtId="37" fontId="5" fillId="0" borderId="0" xfId="0" applyNumberFormat="1" applyFont="1"/>
    <xf numFmtId="0" fontId="11" fillId="0" borderId="0" xfId="0" applyFont="1" applyAlignment="1">
      <alignment horizontal="center"/>
    </xf>
    <xf numFmtId="37" fontId="7" fillId="0" borderId="0" xfId="5" applyNumberFormat="1" applyFont="1" applyAlignment="1" applyProtection="1">
      <alignment horizontal="centerContinuous"/>
    </xf>
    <xf numFmtId="37" fontId="13" fillId="0" borderId="0" xfId="5" applyNumberFormat="1" applyFont="1" applyAlignment="1" applyProtection="1">
      <alignment horizontal="centerContinuous"/>
    </xf>
    <xf numFmtId="164" fontId="13" fillId="0" borderId="0" xfId="5" applyNumberFormat="1" applyFont="1" applyProtection="1"/>
    <xf numFmtId="0" fontId="7" fillId="0" borderId="0" xfId="5" applyFont="1" applyAlignment="1" applyProtection="1">
      <alignment horizontal="left"/>
    </xf>
    <xf numFmtId="0" fontId="10" fillId="0" borderId="0" xfId="0" applyFont="1" applyAlignment="1">
      <alignment horizontal="center"/>
    </xf>
    <xf numFmtId="0" fontId="2" fillId="0" borderId="0" xfId="0" applyFont="1" applyAlignment="1">
      <alignment horizontal="center"/>
    </xf>
    <xf numFmtId="0" fontId="45" fillId="0" borderId="0" xfId="0" applyFont="1"/>
    <xf numFmtId="170" fontId="0" fillId="0" borderId="0" xfId="0" applyNumberFormat="1"/>
    <xf numFmtId="169" fontId="46" fillId="0" borderId="0" xfId="1" applyNumberFormat="1" applyFont="1"/>
    <xf numFmtId="169" fontId="46" fillId="0" borderId="0" xfId="1" applyNumberFormat="1" applyFont="1" applyBorder="1"/>
    <xf numFmtId="37" fontId="8" fillId="0" borderId="0" xfId="7" applyFont="1" applyBorder="1"/>
    <xf numFmtId="3" fontId="2" fillId="0" borderId="0" xfId="8" applyNumberFormat="1" applyFont="1" applyAlignment="1">
      <alignment horizontal="left" vertical="top"/>
    </xf>
    <xf numFmtId="3" fontId="14" fillId="0" borderId="0" xfId="8" applyNumberFormat="1" applyFont="1" applyAlignment="1">
      <alignment horizontal="left" vertical="top"/>
    </xf>
    <xf numFmtId="3" fontId="14" fillId="0" borderId="0" xfId="8" applyNumberFormat="1" applyFont="1"/>
    <xf numFmtId="3" fontId="4" fillId="0" borderId="0" xfId="0" applyNumberFormat="1" applyFont="1" applyAlignment="1">
      <alignment horizontal="right"/>
    </xf>
    <xf numFmtId="3" fontId="4" fillId="0" borderId="0" xfId="8" applyNumberFormat="1" applyFont="1" applyAlignment="1">
      <alignment horizontal="right"/>
    </xf>
    <xf numFmtId="3" fontId="2" fillId="0" borderId="0" xfId="8" applyNumberFormat="1" applyFont="1" applyAlignment="1">
      <alignment horizontal="right"/>
    </xf>
    <xf numFmtId="0" fontId="2" fillId="0" borderId="0" xfId="0" applyFont="1" applyAlignment="1">
      <alignment horizontal="right"/>
    </xf>
    <xf numFmtId="169" fontId="10" fillId="0" borderId="0" xfId="1" applyNumberFormat="1" applyFont="1"/>
    <xf numFmtId="0" fontId="2" fillId="0" borderId="0" xfId="0" applyFont="1" applyAlignment="1">
      <alignment horizontal="left"/>
    </xf>
    <xf numFmtId="0" fontId="2" fillId="0" borderId="0" xfId="0" applyFont="1" applyAlignment="1">
      <alignment horizontal="center"/>
    </xf>
    <xf numFmtId="3" fontId="2" fillId="0" borderId="0" xfId="0" applyNumberFormat="1" applyFont="1" applyAlignment="1">
      <alignment horizontal="center"/>
    </xf>
    <xf numFmtId="3" fontId="37" fillId="0" borderId="0" xfId="0" applyNumberFormat="1" applyFont="1" applyAlignment="1">
      <alignment horizontal="center"/>
    </xf>
    <xf numFmtId="3" fontId="37" fillId="0" borderId="0" xfId="0" applyNumberFormat="1" applyFont="1" applyAlignment="1">
      <alignment horizontal="right"/>
    </xf>
    <xf numFmtId="0" fontId="10" fillId="0" borderId="0" xfId="0" applyFont="1" applyAlignment="1">
      <alignment horizontal="center"/>
    </xf>
    <xf numFmtId="0" fontId="2" fillId="0" borderId="0" xfId="0" applyFont="1" applyAlignment="1">
      <alignment horizontal="center"/>
    </xf>
    <xf numFmtId="173" fontId="2" fillId="0" borderId="0" xfId="0" applyNumberFormat="1" applyFont="1"/>
    <xf numFmtId="37" fontId="7" fillId="0" borderId="0" xfId="7" applyNumberFormat="1" applyFont="1" applyFill="1" applyProtection="1"/>
    <xf numFmtId="3" fontId="5" fillId="0" borderId="0" xfId="0" applyNumberFormat="1" applyFont="1" applyFill="1" applyAlignment="1">
      <alignment horizontal="right" vertical="center"/>
    </xf>
    <xf numFmtId="0" fontId="5" fillId="0" borderId="0" xfId="0" applyFont="1" applyFill="1" applyAlignment="1">
      <alignment wrapText="1"/>
    </xf>
    <xf numFmtId="0" fontId="2" fillId="0" borderId="0" xfId="0" applyFont="1" applyAlignment="1">
      <alignment horizontal="center"/>
    </xf>
    <xf numFmtId="167" fontId="10" fillId="0" borderId="0" xfId="0" applyNumberFormat="1" applyFont="1" applyFill="1" applyAlignment="1">
      <alignment horizontal="right"/>
    </xf>
    <xf numFmtId="0" fontId="2" fillId="0" borderId="0" xfId="0" applyFont="1" applyFill="1" applyAlignment="1">
      <alignment horizontal="right"/>
    </xf>
    <xf numFmtId="170" fontId="10" fillId="0" borderId="0" xfId="0" applyNumberFormat="1" applyFont="1" applyFill="1" applyAlignment="1">
      <alignment horizontal="right"/>
    </xf>
    <xf numFmtId="0" fontId="2" fillId="0" borderId="0" xfId="0" applyFont="1" applyFill="1" applyAlignment="1">
      <alignment horizontal="left"/>
    </xf>
    <xf numFmtId="3" fontId="4" fillId="0" borderId="0" xfId="0" applyNumberFormat="1" applyFont="1" applyFill="1" applyAlignment="1">
      <alignment horizontal="center"/>
    </xf>
    <xf numFmtId="0" fontId="2" fillId="0" borderId="0" xfId="0" applyFont="1" applyFill="1" applyAlignment="1">
      <alignment horizontal="center"/>
    </xf>
    <xf numFmtId="3" fontId="2" fillId="0" borderId="0" xfId="0" applyNumberFormat="1" applyFont="1" applyFill="1" applyAlignment="1">
      <alignment horizontal="center"/>
    </xf>
    <xf numFmtId="3" fontId="2" fillId="0" borderId="0" xfId="0" applyNumberFormat="1" applyFont="1" applyFill="1" applyAlignment="1">
      <alignment horizontal="right"/>
    </xf>
    <xf numFmtId="9" fontId="8" fillId="0" borderId="0" xfId="10" applyFont="1"/>
    <xf numFmtId="10" fontId="13" fillId="0" borderId="0" xfId="10" applyNumberFormat="1" applyFont="1" applyFill="1"/>
    <xf numFmtId="0" fontId="13" fillId="0" borderId="0" xfId="6" quotePrefix="1" applyFont="1" applyAlignment="1">
      <alignment horizontal="center"/>
    </xf>
    <xf numFmtId="0" fontId="0" fillId="0" borderId="0" xfId="0" applyAlignment="1"/>
    <xf numFmtId="0" fontId="13" fillId="0" borderId="0" xfId="6" applyFont="1" applyAlignment="1">
      <alignment horizontal="right"/>
    </xf>
    <xf numFmtId="0" fontId="13" fillId="0" borderId="0" xfId="6" quotePrefix="1" applyFont="1" applyAlignment="1">
      <alignment horizontal="right"/>
    </xf>
    <xf numFmtId="0" fontId="2" fillId="0" borderId="0" xfId="0" applyFont="1" applyAlignment="1">
      <alignment wrapText="1"/>
    </xf>
    <xf numFmtId="164" fontId="14" fillId="0" borderId="0" xfId="7" applyNumberFormat="1" applyFont="1" applyAlignment="1" applyProtection="1">
      <alignment wrapText="1"/>
    </xf>
    <xf numFmtId="0" fontId="25" fillId="0" borderId="0" xfId="0" applyFont="1" applyFill="1" applyAlignment="1">
      <alignment horizontal="left" wrapText="1"/>
    </xf>
    <xf numFmtId="164" fontId="7" fillId="0" borderId="2" xfId="0" applyNumberFormat="1" applyFont="1" applyBorder="1" applyAlignment="1" applyProtection="1">
      <alignment horizontal="right"/>
    </xf>
    <xf numFmtId="165" fontId="7" fillId="0" borderId="2" xfId="0" applyNumberFormat="1" applyFont="1" applyBorder="1" applyAlignment="1" applyProtection="1">
      <alignment horizontal="right"/>
    </xf>
    <xf numFmtId="3" fontId="7" fillId="0" borderId="0" xfId="0" applyNumberFormat="1" applyFont="1" applyProtection="1"/>
    <xf numFmtId="3" fontId="13" fillId="0" borderId="0" xfId="0" applyNumberFormat="1" applyFont="1" applyFill="1" applyProtection="1"/>
    <xf numFmtId="3" fontId="13" fillId="0" borderId="0" xfId="0" applyNumberFormat="1" applyFont="1" applyProtection="1">
      <protection locked="0"/>
    </xf>
    <xf numFmtId="3" fontId="13" fillId="0" borderId="0" xfId="0" quotePrefix="1" applyNumberFormat="1" applyFont="1" applyAlignment="1" applyProtection="1">
      <alignment horizontal="right"/>
    </xf>
    <xf numFmtId="164" fontId="7" fillId="0" borderId="0" xfId="0" applyNumberFormat="1" applyFont="1" applyBorder="1" applyAlignment="1" applyProtection="1">
      <alignment horizontal="right"/>
    </xf>
    <xf numFmtId="165" fontId="7" fillId="0" borderId="0" xfId="0" applyNumberFormat="1" applyFont="1" applyBorder="1" applyAlignment="1" applyProtection="1">
      <alignment horizontal="right"/>
    </xf>
    <xf numFmtId="3" fontId="7" fillId="0" borderId="0" xfId="0" applyNumberFormat="1" applyFont="1" applyFill="1" applyAlignment="1">
      <alignment horizontal="right"/>
    </xf>
    <xf numFmtId="164" fontId="7" fillId="0" borderId="2" xfId="0" applyNumberFormat="1" applyFont="1" applyBorder="1" applyAlignment="1" applyProtection="1">
      <alignment horizontal="left"/>
    </xf>
    <xf numFmtId="0" fontId="13" fillId="0" borderId="2" xfId="0" applyFont="1" applyBorder="1"/>
    <xf numFmtId="37" fontId="13" fillId="0" borderId="0" xfId="0" applyNumberFormat="1" applyFont="1" applyAlignment="1" applyProtection="1">
      <alignment horizontal="left"/>
    </xf>
    <xf numFmtId="164" fontId="7" fillId="2" borderId="0" xfId="0" applyNumberFormat="1" applyFont="1" applyFill="1" applyAlignment="1" applyProtection="1">
      <alignment horizontal="left"/>
    </xf>
    <xf numFmtId="0" fontId="13" fillId="2" borderId="0" xfId="0" applyFont="1" applyFill="1"/>
    <xf numFmtId="3" fontId="7" fillId="2" borderId="0" xfId="0" applyNumberFormat="1" applyFont="1" applyFill="1" applyProtection="1"/>
    <xf numFmtId="3" fontId="7" fillId="2" borderId="0" xfId="0" applyNumberFormat="1" applyFont="1" applyFill="1" applyAlignment="1">
      <alignment horizontal="right"/>
    </xf>
    <xf numFmtId="3" fontId="13" fillId="2" borderId="0" xfId="0" applyNumberFormat="1" applyFont="1" applyFill="1" applyProtection="1"/>
    <xf numFmtId="37" fontId="7" fillId="2" borderId="0" xfId="0" applyNumberFormat="1" applyFont="1" applyFill="1" applyAlignment="1" applyProtection="1">
      <alignment horizontal="left"/>
    </xf>
    <xf numFmtId="0" fontId="13" fillId="0" borderId="0" xfId="0" applyFont="1" applyAlignment="1"/>
    <xf numFmtId="3" fontId="13" fillId="0" borderId="0" xfId="0" quotePrefix="1" applyNumberFormat="1" applyFont="1" applyFill="1" applyAlignment="1" applyProtection="1">
      <alignment horizontal="right"/>
    </xf>
    <xf numFmtId="0" fontId="7" fillId="0" borderId="2" xfId="0" applyNumberFormat="1" applyFont="1" applyBorder="1" applyAlignment="1" applyProtection="1">
      <alignment horizontal="right"/>
    </xf>
    <xf numFmtId="0" fontId="7" fillId="0" borderId="2" xfId="0" applyNumberFormat="1" applyFont="1" applyBorder="1" applyProtection="1"/>
    <xf numFmtId="166" fontId="7" fillId="2" borderId="0" xfId="10" applyNumberFormat="1" applyFont="1" applyFill="1" applyAlignment="1" applyProtection="1">
      <alignment horizontal="left"/>
    </xf>
    <xf numFmtId="166" fontId="13" fillId="2" borderId="0" xfId="10" applyNumberFormat="1" applyFont="1" applyFill="1"/>
    <xf numFmtId="166" fontId="7" fillId="2" borderId="0" xfId="10" applyNumberFormat="1" applyFont="1" applyFill="1" applyProtection="1"/>
    <xf numFmtId="166" fontId="7" fillId="0" borderId="0" xfId="10" applyNumberFormat="1" applyFont="1" applyProtection="1"/>
    <xf numFmtId="166" fontId="13" fillId="0" borderId="0" xfId="10" applyNumberFormat="1" applyFont="1" applyAlignment="1" applyProtection="1">
      <alignment horizontal="left"/>
    </xf>
    <xf numFmtId="166" fontId="13" fillId="0" borderId="0" xfId="10" applyNumberFormat="1" applyFont="1" applyProtection="1"/>
    <xf numFmtId="166" fontId="13" fillId="0" borderId="0" xfId="10" applyNumberFormat="1" applyFont="1" applyFill="1" applyProtection="1"/>
    <xf numFmtId="166" fontId="13" fillId="2" borderId="0" xfId="10" applyNumberFormat="1" applyFont="1" applyFill="1" applyProtection="1"/>
    <xf numFmtId="166" fontId="13" fillId="0" borderId="0" xfId="10" applyNumberFormat="1" applyFont="1" applyProtection="1">
      <protection locked="0"/>
    </xf>
    <xf numFmtId="166" fontId="13" fillId="0" borderId="0" xfId="10" quotePrefix="1" applyNumberFormat="1" applyFont="1" applyAlignment="1" applyProtection="1">
      <alignment horizontal="right"/>
    </xf>
    <xf numFmtId="166" fontId="7" fillId="2" borderId="0" xfId="10" applyNumberFormat="1" applyFont="1" applyFill="1" applyAlignment="1" applyProtection="1">
      <alignment horizontal="right"/>
    </xf>
    <xf numFmtId="166" fontId="7" fillId="0" borderId="0" xfId="10" applyNumberFormat="1" applyFont="1" applyAlignment="1" applyProtection="1">
      <alignment horizontal="right"/>
    </xf>
    <xf numFmtId="166" fontId="13" fillId="0" borderId="0" xfId="10" applyNumberFormat="1" applyFont="1" applyAlignment="1" applyProtection="1">
      <alignment horizontal="right"/>
    </xf>
    <xf numFmtId="166" fontId="13" fillId="0" borderId="0" xfId="10" applyNumberFormat="1" applyFont="1" applyFill="1" applyAlignment="1" applyProtection="1">
      <alignment horizontal="right"/>
    </xf>
    <xf numFmtId="166" fontId="13" fillId="2" borderId="0" xfId="10" applyNumberFormat="1" applyFont="1" applyFill="1" applyAlignment="1" applyProtection="1">
      <alignment horizontal="right"/>
    </xf>
    <xf numFmtId="166" fontId="13" fillId="0" borderId="0" xfId="10" applyNumberFormat="1" applyFont="1" applyAlignment="1" applyProtection="1">
      <alignment horizontal="right"/>
      <protection locked="0"/>
    </xf>
    <xf numFmtId="0" fontId="7" fillId="0" borderId="2" xfId="0" applyFont="1" applyBorder="1"/>
    <xf numFmtId="0" fontId="7" fillId="0" borderId="2" xfId="0" applyFont="1" applyBorder="1" applyAlignment="1">
      <alignment horizontal="right"/>
    </xf>
    <xf numFmtId="167" fontId="7" fillId="0" borderId="0" xfId="0" applyNumberFormat="1" applyFont="1"/>
    <xf numFmtId="0" fontId="7" fillId="0" borderId="0" xfId="0" applyFont="1" applyAlignment="1">
      <alignment horizontal="left"/>
    </xf>
    <xf numFmtId="0" fontId="6" fillId="0" borderId="2" xfId="0" applyFont="1" applyBorder="1" applyAlignment="1">
      <alignment horizontal="right"/>
    </xf>
    <xf numFmtId="0" fontId="6" fillId="0" borderId="2" xfId="0" applyFont="1" applyBorder="1" applyAlignment="1">
      <alignment horizontal="center"/>
    </xf>
    <xf numFmtId="0" fontId="4" fillId="0" borderId="2" xfId="0" applyFont="1" applyBorder="1" applyAlignment="1">
      <alignment horizontal="right"/>
    </xf>
    <xf numFmtId="164" fontId="10" fillId="0" borderId="2" xfId="0" applyNumberFormat="1" applyFont="1" applyBorder="1" applyAlignment="1" applyProtection="1">
      <alignment horizontal="right" vertical="center"/>
    </xf>
    <xf numFmtId="164" fontId="10" fillId="0" borderId="2" xfId="0" applyNumberFormat="1" applyFont="1" applyBorder="1" applyAlignment="1" applyProtection="1">
      <alignment horizontal="center" vertical="center"/>
    </xf>
    <xf numFmtId="0" fontId="6" fillId="0" borderId="2" xfId="0" applyFont="1" applyBorder="1" applyAlignment="1"/>
    <xf numFmtId="0" fontId="6" fillId="0" borderId="2" xfId="4" applyFont="1" applyBorder="1" applyAlignment="1">
      <alignment horizontal="right"/>
    </xf>
    <xf numFmtId="3" fontId="10" fillId="0" borderId="0" xfId="4" applyNumberFormat="1" applyFont="1"/>
    <xf numFmtId="3" fontId="10" fillId="0" borderId="0" xfId="1" applyNumberFormat="1" applyFont="1"/>
    <xf numFmtId="3" fontId="6" fillId="0" borderId="0" xfId="4" applyNumberFormat="1" applyFont="1"/>
    <xf numFmtId="3" fontId="6" fillId="0" borderId="0" xfId="1" applyNumberFormat="1" applyFont="1"/>
    <xf numFmtId="0" fontId="10" fillId="0" borderId="0" xfId="0" applyFont="1" applyBorder="1" applyAlignment="1">
      <alignment horizontal="left"/>
    </xf>
    <xf numFmtId="0" fontId="7" fillId="0" borderId="2" xfId="0" applyFont="1" applyBorder="1" applyAlignment="1">
      <alignment horizontal="left"/>
    </xf>
    <xf numFmtId="0" fontId="7" fillId="0" borderId="2" xfId="0" applyFont="1" applyBorder="1" applyAlignment="1">
      <alignment horizontal="center"/>
    </xf>
    <xf numFmtId="3" fontId="13" fillId="0" borderId="2" xfId="0" applyNumberFormat="1" applyFont="1" applyBorder="1"/>
    <xf numFmtId="166" fontId="13" fillId="0" borderId="2" xfId="0" applyNumberFormat="1" applyFont="1" applyBorder="1"/>
    <xf numFmtId="0" fontId="2" fillId="0" borderId="2" xfId="0" applyFont="1" applyBorder="1" applyAlignment="1">
      <alignment horizontal="right"/>
    </xf>
    <xf numFmtId="164" fontId="21" fillId="0" borderId="0" xfId="0" applyNumberFormat="1" applyFont="1" applyAlignment="1" applyProtection="1"/>
    <xf numFmtId="37" fontId="7" fillId="0" borderId="0" xfId="0" applyNumberFormat="1" applyFont="1" applyAlignment="1" applyProtection="1"/>
    <xf numFmtId="164" fontId="34" fillId="0" borderId="0" xfId="0" applyNumberFormat="1" applyFont="1" applyAlignment="1" applyProtection="1">
      <alignment horizontal="left" vertical="top" wrapText="1"/>
    </xf>
    <xf numFmtId="0" fontId="8" fillId="0" borderId="0" xfId="0" applyFont="1" applyAlignment="1">
      <alignment horizontal="left" vertical="top"/>
    </xf>
    <xf numFmtId="0" fontId="4" fillId="0" borderId="2" xfId="0" applyFont="1" applyBorder="1"/>
    <xf numFmtId="164" fontId="4" fillId="0" borderId="2" xfId="0" applyNumberFormat="1" applyFont="1" applyBorder="1" applyAlignment="1" applyProtection="1">
      <alignment horizontal="left"/>
    </xf>
    <xf numFmtId="164" fontId="4" fillId="0" borderId="2" xfId="0" applyNumberFormat="1" applyFont="1" applyBorder="1" applyAlignment="1" applyProtection="1">
      <alignment horizontal="right"/>
    </xf>
    <xf numFmtId="37" fontId="4" fillId="0" borderId="2" xfId="0" applyNumberFormat="1" applyFont="1" applyBorder="1" applyAlignment="1" applyProtection="1">
      <alignment horizontal="right"/>
    </xf>
    <xf numFmtId="164" fontId="7" fillId="0" borderId="2" xfId="0" applyNumberFormat="1" applyFont="1" applyBorder="1" applyAlignment="1" applyProtection="1">
      <alignment horizontal="center"/>
    </xf>
    <xf numFmtId="37" fontId="13" fillId="0" borderId="2" xfId="0" applyNumberFormat="1" applyFont="1" applyBorder="1" applyAlignment="1" applyProtection="1">
      <alignment horizontal="center"/>
    </xf>
    <xf numFmtId="3" fontId="7" fillId="0" borderId="2" xfId="8" applyNumberFormat="1" applyFont="1" applyBorder="1" applyAlignment="1" applyProtection="1">
      <alignment horizontal="right"/>
    </xf>
    <xf numFmtId="3" fontId="13" fillId="0" borderId="2" xfId="8" applyNumberFormat="1" applyFont="1" applyBorder="1"/>
    <xf numFmtId="3" fontId="7" fillId="0" borderId="2" xfId="8" applyNumberFormat="1" applyFont="1" applyBorder="1" applyAlignment="1" applyProtection="1">
      <alignment horizontal="left"/>
    </xf>
    <xf numFmtId="3" fontId="10" fillId="0" borderId="0" xfId="0" applyNumberFormat="1" applyFont="1" applyBorder="1"/>
    <xf numFmtId="3" fontId="10" fillId="0" borderId="2" xfId="0" applyNumberFormat="1" applyFont="1" applyBorder="1"/>
    <xf numFmtId="3" fontId="10" fillId="0" borderId="0" xfId="0" quotePrefix="1" applyNumberFormat="1" applyFont="1" applyAlignment="1">
      <alignment horizontal="left"/>
    </xf>
    <xf numFmtId="164" fontId="10" fillId="0" borderId="0" xfId="0" applyNumberFormat="1" applyFont="1" applyAlignment="1" applyProtection="1">
      <alignment horizontal="left"/>
    </xf>
    <xf numFmtId="164" fontId="10" fillId="0" borderId="0" xfId="0" applyNumberFormat="1" applyFont="1" applyBorder="1" applyAlignment="1" applyProtection="1">
      <alignment horizontal="left"/>
    </xf>
    <xf numFmtId="164" fontId="10" fillId="0" borderId="2" xfId="0" applyNumberFormat="1" applyFont="1" applyBorder="1" applyAlignment="1" applyProtection="1">
      <alignment horizontal="left"/>
    </xf>
    <xf numFmtId="164" fontId="7" fillId="0" borderId="2" xfId="0" applyNumberFormat="1" applyFont="1" applyBorder="1" applyProtection="1"/>
    <xf numFmtId="164" fontId="13" fillId="0" borderId="2" xfId="0" applyNumberFormat="1" applyFont="1" applyBorder="1" applyAlignment="1" applyProtection="1">
      <alignment horizontal="left"/>
    </xf>
    <xf numFmtId="37" fontId="13" fillId="0" borderId="2" xfId="0" applyNumberFormat="1" applyFont="1" applyBorder="1" applyProtection="1"/>
    <xf numFmtId="0" fontId="13" fillId="0" borderId="2" xfId="8" applyFont="1" applyBorder="1"/>
    <xf numFmtId="166" fontId="13" fillId="0" borderId="2" xfId="8" applyNumberFormat="1" applyFont="1" applyBorder="1"/>
    <xf numFmtId="164" fontId="7" fillId="0" borderId="2" xfId="7" applyNumberFormat="1" applyFont="1" applyBorder="1" applyAlignment="1" applyProtection="1">
      <alignment horizontal="left"/>
    </xf>
    <xf numFmtId="37" fontId="7" fillId="0" borderId="2" xfId="7" applyNumberFormat="1" applyFont="1" applyBorder="1" applyAlignment="1" applyProtection="1">
      <alignment horizontal="right"/>
    </xf>
    <xf numFmtId="164" fontId="7" fillId="0" borderId="2" xfId="7" applyNumberFormat="1" applyFont="1" applyBorder="1" applyAlignment="1" applyProtection="1">
      <alignment horizontal="right"/>
    </xf>
    <xf numFmtId="37" fontId="7" fillId="0" borderId="2" xfId="7" applyFont="1" applyBorder="1" applyAlignment="1">
      <alignment horizontal="right"/>
    </xf>
    <xf numFmtId="37" fontId="7" fillId="0" borderId="0" xfId="5" applyNumberFormat="1" applyFont="1" applyFill="1" applyAlignment="1" applyProtection="1">
      <alignment horizontal="right"/>
    </xf>
    <xf numFmtId="0" fontId="7" fillId="2" borderId="0" xfId="5" applyFont="1" applyFill="1" applyAlignment="1" applyProtection="1">
      <alignment horizontal="left"/>
    </xf>
    <xf numFmtId="0" fontId="13" fillId="0" borderId="0" xfId="5" applyFont="1" applyAlignment="1" applyProtection="1">
      <alignment horizontal="left"/>
    </xf>
    <xf numFmtId="3" fontId="7" fillId="2" borderId="0" xfId="5" applyNumberFormat="1" applyFont="1" applyFill="1" applyAlignment="1" applyProtection="1"/>
    <xf numFmtId="3" fontId="7" fillId="0" borderId="0" xfId="5" applyNumberFormat="1" applyFont="1" applyAlignment="1" applyProtection="1">
      <alignment horizontal="center"/>
    </xf>
    <xf numFmtId="3" fontId="13" fillId="0" borderId="0" xfId="5" applyNumberFormat="1" applyFont="1" applyFill="1" applyAlignment="1">
      <alignment horizontal="right"/>
    </xf>
    <xf numFmtId="3" fontId="13" fillId="0" borderId="0" xfId="1" applyNumberFormat="1" applyFont="1" applyFill="1" applyAlignment="1" applyProtection="1">
      <alignment horizontal="right"/>
    </xf>
    <xf numFmtId="3" fontId="7" fillId="2" borderId="0" xfId="5" applyNumberFormat="1" applyFont="1" applyFill="1" applyAlignment="1" applyProtection="1">
      <alignment horizontal="right"/>
    </xf>
    <xf numFmtId="3" fontId="7" fillId="2" borderId="0" xfId="5" applyNumberFormat="1" applyFont="1" applyFill="1" applyAlignment="1" applyProtection="1">
      <alignment horizontal="left"/>
    </xf>
    <xf numFmtId="3" fontId="7" fillId="0" borderId="0" xfId="5" applyNumberFormat="1" applyFont="1"/>
    <xf numFmtId="3" fontId="13" fillId="0" borderId="0" xfId="5" applyNumberFormat="1" applyFont="1"/>
    <xf numFmtId="3" fontId="7" fillId="0" borderId="0" xfId="5" applyNumberFormat="1" applyFont="1" applyAlignment="1" applyProtection="1">
      <alignment horizontal="right"/>
    </xf>
    <xf numFmtId="3" fontId="13" fillId="0" borderId="0" xfId="5" applyNumberFormat="1" applyFont="1" applyAlignment="1" applyProtection="1">
      <alignment horizontal="right"/>
    </xf>
    <xf numFmtId="3" fontId="13" fillId="0" borderId="0" xfId="5" applyNumberFormat="1" applyFont="1" applyAlignment="1">
      <alignment horizontal="right"/>
    </xf>
    <xf numFmtId="3" fontId="7" fillId="2" borderId="0" xfId="5" applyNumberFormat="1" applyFont="1" applyFill="1"/>
    <xf numFmtId="3" fontId="13" fillId="0" borderId="0" xfId="5" applyNumberFormat="1" applyFont="1" applyAlignment="1" applyProtection="1">
      <alignment horizontal="left"/>
    </xf>
    <xf numFmtId="165" fontId="7" fillId="0" borderId="2" xfId="5" applyNumberFormat="1" applyFont="1" applyBorder="1" applyAlignment="1" applyProtection="1">
      <alignment horizontal="right"/>
    </xf>
    <xf numFmtId="37" fontId="13" fillId="0" borderId="0" xfId="5" applyNumberFormat="1" applyFont="1" applyFill="1" applyAlignment="1" applyProtection="1">
      <alignment horizontal="centerContinuous"/>
    </xf>
    <xf numFmtId="37" fontId="7" fillId="0" borderId="2" xfId="5" applyNumberFormat="1" applyFont="1" applyBorder="1" applyAlignment="1" applyProtection="1">
      <alignment horizontal="right"/>
    </xf>
    <xf numFmtId="37" fontId="7" fillId="0" borderId="2" xfId="5" applyNumberFormat="1" applyFont="1" applyFill="1" applyBorder="1" applyAlignment="1" applyProtection="1">
      <alignment horizontal="right"/>
    </xf>
    <xf numFmtId="37" fontId="7" fillId="0" borderId="0" xfId="5" applyNumberFormat="1" applyFont="1" applyAlignment="1" applyProtection="1">
      <alignment horizontal="right"/>
    </xf>
    <xf numFmtId="37" fontId="7" fillId="0" borderId="0" xfId="5" applyNumberFormat="1" applyFont="1" applyFill="1"/>
    <xf numFmtId="0" fontId="7" fillId="0" borderId="0" xfId="5" applyFont="1" applyFill="1"/>
    <xf numFmtId="3" fontId="13" fillId="0" borderId="0" xfId="1" applyNumberFormat="1" applyFont="1" applyAlignment="1">
      <alignment horizontal="right"/>
    </xf>
    <xf numFmtId="10" fontId="7" fillId="0" borderId="0" xfId="10" applyNumberFormat="1" applyFont="1" applyFill="1"/>
    <xf numFmtId="37" fontId="13" fillId="0" borderId="0" xfId="5" applyNumberFormat="1" applyFont="1"/>
    <xf numFmtId="3" fontId="13" fillId="0" borderId="0" xfId="1" applyNumberFormat="1" applyFont="1" applyFill="1" applyAlignment="1">
      <alignment horizontal="right"/>
    </xf>
    <xf numFmtId="0" fontId="13" fillId="0" borderId="0" xfId="5" applyFont="1" applyAlignment="1">
      <alignment horizontal="centerContinuous"/>
    </xf>
    <xf numFmtId="37" fontId="13" fillId="0" borderId="0" xfId="5" applyNumberFormat="1" applyFont="1" applyProtection="1"/>
    <xf numFmtId="166" fontId="13" fillId="0" borderId="0" xfId="5" applyNumberFormat="1" applyFont="1" applyAlignment="1">
      <alignment horizontal="right"/>
    </xf>
    <xf numFmtId="166" fontId="13" fillId="0" borderId="0" xfId="5" applyNumberFormat="1" applyFont="1" applyAlignment="1" applyProtection="1">
      <alignment horizontal="right"/>
    </xf>
    <xf numFmtId="37" fontId="13" fillId="0" borderId="0" xfId="5" quotePrefix="1" applyNumberFormat="1" applyFont="1" applyAlignment="1">
      <alignment horizontal="right"/>
    </xf>
    <xf numFmtId="166" fontId="13" fillId="0" borderId="0" xfId="5" applyNumberFormat="1" applyFont="1" applyFill="1" applyAlignment="1" applyProtection="1">
      <alignment horizontal="right"/>
    </xf>
    <xf numFmtId="166" fontId="7" fillId="2" borderId="0" xfId="5" applyNumberFormat="1" applyFont="1" applyFill="1" applyAlignment="1" applyProtection="1">
      <alignment horizontal="right"/>
    </xf>
    <xf numFmtId="0" fontId="7" fillId="0" borderId="2" xfId="5" applyNumberFormat="1" applyFont="1" applyBorder="1" applyAlignment="1" applyProtection="1">
      <alignment horizontal="right"/>
    </xf>
    <xf numFmtId="0" fontId="7" fillId="0" borderId="0" xfId="5" applyNumberFormat="1" applyFont="1" applyBorder="1" applyAlignment="1" applyProtection="1">
      <alignment horizontal="right"/>
    </xf>
    <xf numFmtId="165" fontId="7" fillId="0" borderId="2" xfId="5" applyNumberFormat="1" applyFont="1" applyBorder="1" applyProtection="1"/>
    <xf numFmtId="165" fontId="7" fillId="0" borderId="0" xfId="5" applyNumberFormat="1" applyFont="1" applyBorder="1" applyAlignment="1" applyProtection="1">
      <alignment horizontal="right"/>
    </xf>
    <xf numFmtId="165" fontId="7" fillId="0" borderId="0" xfId="5" applyNumberFormat="1" applyFont="1" applyBorder="1" applyProtection="1"/>
    <xf numFmtId="0" fontId="2" fillId="0" borderId="0" xfId="5" applyFont="1" applyAlignment="1" applyProtection="1">
      <alignment horizontal="left"/>
    </xf>
    <xf numFmtId="3" fontId="7" fillId="0" borderId="2" xfId="0" applyNumberFormat="1" applyFont="1" applyBorder="1" applyAlignment="1">
      <alignment horizontal="right"/>
    </xf>
    <xf numFmtId="167" fontId="7" fillId="0" borderId="0" xfId="0" applyNumberFormat="1" applyFont="1" applyFill="1"/>
    <xf numFmtId="0" fontId="28" fillId="0" borderId="2" xfId="0" applyNumberFormat="1" applyFont="1" applyBorder="1" applyAlignment="1" applyProtection="1">
      <alignment horizontal="right"/>
    </xf>
    <xf numFmtId="164" fontId="28" fillId="0" borderId="2" xfId="0" applyNumberFormat="1" applyFont="1" applyBorder="1" applyAlignment="1" applyProtection="1">
      <alignment horizontal="center"/>
    </xf>
    <xf numFmtId="3" fontId="28" fillId="0" borderId="2" xfId="0" applyNumberFormat="1" applyFont="1" applyBorder="1" applyAlignment="1" applyProtection="1">
      <alignment horizontal="right"/>
    </xf>
    <xf numFmtId="0" fontId="5" fillId="0" borderId="0" xfId="0" applyFont="1" applyAlignment="1"/>
    <xf numFmtId="3" fontId="5" fillId="0" borderId="0" xfId="0" applyNumberFormat="1" applyFont="1" applyFill="1" applyAlignment="1" applyProtection="1">
      <alignment horizontal="right"/>
    </xf>
    <xf numFmtId="0" fontId="7" fillId="0" borderId="2" xfId="0" applyFont="1" applyBorder="1" applyAlignment="1"/>
    <xf numFmtId="0" fontId="7" fillId="0" borderId="2" xfId="0" applyFont="1" applyFill="1" applyBorder="1" applyAlignment="1">
      <alignment horizontal="center"/>
    </xf>
    <xf numFmtId="0" fontId="7" fillId="0" borderId="2" xfId="0" applyFont="1" applyFill="1" applyBorder="1" applyAlignment="1">
      <alignment horizontal="right"/>
    </xf>
    <xf numFmtId="0" fontId="7" fillId="0" borderId="0" xfId="0" applyFont="1" applyAlignment="1">
      <alignment horizontal="right"/>
    </xf>
    <xf numFmtId="0" fontId="6" fillId="0" borderId="2" xfId="0" applyFont="1" applyBorder="1" applyAlignment="1">
      <alignment horizontal="left"/>
    </xf>
    <xf numFmtId="164" fontId="14" fillId="0" borderId="0" xfId="7" applyNumberFormat="1" applyFont="1" applyAlignment="1" applyProtection="1">
      <alignment vertical="center"/>
    </xf>
    <xf numFmtId="0" fontId="50" fillId="0" borderId="0" xfId="0" quotePrefix="1" applyFont="1" applyAlignment="1">
      <alignment horizontal="center" vertical="center" textRotation="180"/>
    </xf>
    <xf numFmtId="0" fontId="49" fillId="0" borderId="0" xfId="0" applyFont="1" applyAlignment="1">
      <alignment horizontal="center" vertical="center" textRotation="180"/>
    </xf>
    <xf numFmtId="0" fontId="6" fillId="0" borderId="0" xfId="0" applyFont="1" applyAlignment="1">
      <alignment horizontal="center"/>
    </xf>
    <xf numFmtId="0" fontId="7" fillId="0" borderId="0" xfId="0" applyFont="1" applyAlignment="1">
      <alignment horizontal="center"/>
    </xf>
    <xf numFmtId="0" fontId="49" fillId="0" borderId="0" xfId="0" quotePrefix="1" applyFont="1" applyAlignment="1">
      <alignment horizontal="center" vertical="center" textRotation="180"/>
    </xf>
    <xf numFmtId="164" fontId="21" fillId="0" borderId="0" xfId="0" applyNumberFormat="1" applyFont="1" applyAlignment="1" applyProtection="1">
      <alignment horizontal="center"/>
    </xf>
    <xf numFmtId="0" fontId="51" fillId="0" borderId="0" xfId="0" quotePrefix="1" applyFont="1" applyAlignment="1">
      <alignment horizontal="center" vertical="center" textRotation="180"/>
    </xf>
    <xf numFmtId="0" fontId="50" fillId="0" borderId="0" xfId="0" applyFont="1" applyAlignment="1">
      <alignment horizontal="center" vertical="center" textRotation="180"/>
    </xf>
    <xf numFmtId="164" fontId="31" fillId="0" borderId="0" xfId="5" applyNumberFormat="1" applyFont="1" applyAlignment="1" applyProtection="1">
      <alignment horizontal="left" wrapText="1"/>
    </xf>
    <xf numFmtId="0" fontId="13" fillId="0" borderId="0" xfId="0" applyFont="1" applyAlignment="1">
      <alignment horizontal="center"/>
    </xf>
    <xf numFmtId="0" fontId="7" fillId="0" borderId="0" xfId="0" applyFont="1" applyAlignment="1">
      <alignment horizontal="left"/>
    </xf>
    <xf numFmtId="0" fontId="20" fillId="0" borderId="0" xfId="0" applyFont="1" applyAlignment="1">
      <alignment horizontal="left" wrapText="1"/>
    </xf>
    <xf numFmtId="0" fontId="4" fillId="0" borderId="0" xfId="0" applyFont="1" applyAlignment="1">
      <alignment horizontal="center"/>
    </xf>
    <xf numFmtId="0" fontId="25" fillId="0" borderId="0" xfId="0" applyFont="1" applyAlignment="1">
      <alignment horizontal="left" vertical="center" wrapText="1"/>
    </xf>
    <xf numFmtId="0" fontId="25" fillId="0" borderId="0" xfId="0" applyNumberFormat="1" applyFont="1" applyAlignment="1">
      <alignment horizontal="left" vertical="center"/>
    </xf>
    <xf numFmtId="1" fontId="10" fillId="0" borderId="0" xfId="0" quotePrefix="1" applyNumberFormat="1" applyFont="1" applyAlignment="1" applyProtection="1">
      <alignment horizontal="left" vertical="center"/>
    </xf>
    <xf numFmtId="10" fontId="10" fillId="0" borderId="0" xfId="0" applyNumberFormat="1" applyFont="1" applyAlignment="1" applyProtection="1">
      <alignment horizontal="right" vertical="center"/>
    </xf>
    <xf numFmtId="1" fontId="10" fillId="0" borderId="0" xfId="0" applyNumberFormat="1" applyFont="1" applyAlignment="1" applyProtection="1">
      <alignment horizontal="left" vertical="center"/>
    </xf>
    <xf numFmtId="0" fontId="10" fillId="0" borderId="0" xfId="0" applyFont="1" applyAlignment="1">
      <alignment horizontal="center"/>
    </xf>
    <xf numFmtId="164" fontId="23" fillId="0" borderId="0" xfId="0" applyNumberFormat="1" applyFont="1" applyAlignment="1" applyProtection="1">
      <alignment horizontal="right" vertical="center"/>
    </xf>
    <xf numFmtId="164" fontId="10" fillId="0" borderId="2" xfId="0" applyNumberFormat="1" applyFont="1" applyBorder="1" applyAlignment="1" applyProtection="1">
      <alignment horizontal="right" vertical="center"/>
    </xf>
    <xf numFmtId="0" fontId="25" fillId="0" borderId="0" xfId="0" applyFont="1" applyAlignment="1">
      <alignment horizontal="left"/>
    </xf>
    <xf numFmtId="164" fontId="6" fillId="0" borderId="2" xfId="0" applyNumberFormat="1" applyFont="1" applyBorder="1" applyAlignment="1" applyProtection="1">
      <alignment horizontal="center" vertical="center"/>
    </xf>
    <xf numFmtId="0" fontId="6" fillId="0" borderId="2" xfId="0" applyFont="1" applyBorder="1" applyAlignment="1">
      <alignment horizontal="center"/>
    </xf>
    <xf numFmtId="0" fontId="6" fillId="0" borderId="2" xfId="0" quotePrefix="1" applyFont="1" applyBorder="1" applyAlignment="1">
      <alignment horizontal="center"/>
    </xf>
    <xf numFmtId="0" fontId="8" fillId="0" borderId="2" xfId="0" applyFont="1" applyBorder="1" applyAlignment="1">
      <alignment horizontal="center"/>
    </xf>
    <xf numFmtId="0" fontId="21" fillId="0" borderId="0" xfId="0" applyFont="1" applyAlignment="1">
      <alignment horizontal="center"/>
    </xf>
    <xf numFmtId="0" fontId="8" fillId="0" borderId="0" xfId="0" applyFont="1" applyAlignment="1">
      <alignment horizontal="center"/>
    </xf>
    <xf numFmtId="164" fontId="21" fillId="0" borderId="0" xfId="0" applyNumberFormat="1" applyFont="1" applyAlignment="1" applyProtection="1">
      <alignment horizontal="center" vertical="center"/>
    </xf>
    <xf numFmtId="0" fontId="26" fillId="0" borderId="0" xfId="0" applyFont="1" applyFill="1" applyBorder="1" applyAlignment="1">
      <alignment horizontal="left" wrapText="1"/>
    </xf>
    <xf numFmtId="49" fontId="20" fillId="0" borderId="0" xfId="0" applyNumberFormat="1" applyFont="1" applyAlignment="1">
      <alignment wrapText="1"/>
    </xf>
    <xf numFmtId="0" fontId="2" fillId="0" borderId="0" xfId="0" applyFont="1" applyAlignment="1">
      <alignment wrapText="1"/>
    </xf>
    <xf numFmtId="49" fontId="19" fillId="0" borderId="0" xfId="0" applyNumberFormat="1" applyFont="1" applyAlignment="1">
      <alignment wrapText="1"/>
    </xf>
    <xf numFmtId="0" fontId="7" fillId="0" borderId="0" xfId="3" applyFont="1" applyFill="1" applyAlignment="1">
      <alignment horizontal="center"/>
    </xf>
    <xf numFmtId="49" fontId="20" fillId="0" borderId="0" xfId="0" applyNumberFormat="1" applyFont="1" applyAlignment="1">
      <alignment horizontal="left" wrapText="1"/>
    </xf>
    <xf numFmtId="0" fontId="4" fillId="0" borderId="2" xfId="0" applyFont="1" applyBorder="1" applyAlignment="1">
      <alignment horizontal="left"/>
    </xf>
    <xf numFmtId="0" fontId="2" fillId="0" borderId="0" xfId="0" applyFont="1" applyAlignment="1">
      <alignment horizontal="left"/>
    </xf>
    <xf numFmtId="49" fontId="2" fillId="0" borderId="0" xfId="3" applyNumberFormat="1" applyFont="1" applyFill="1" applyAlignment="1">
      <alignment horizontal="left" vertical="top" wrapText="1"/>
    </xf>
    <xf numFmtId="3" fontId="6" fillId="0" borderId="0" xfId="0" applyNumberFormat="1" applyFont="1" applyAlignment="1">
      <alignment horizontal="center"/>
    </xf>
    <xf numFmtId="164" fontId="35" fillId="0" borderId="0" xfId="0" applyNumberFormat="1" applyFont="1" applyAlignment="1" applyProtection="1">
      <alignment horizontal="left" vertical="top" wrapText="1"/>
    </xf>
    <xf numFmtId="164" fontId="34" fillId="0" borderId="0" xfId="0" applyNumberFormat="1" applyFont="1" applyAlignment="1" applyProtection="1">
      <alignment horizontal="left" vertical="top" wrapText="1"/>
    </xf>
    <xf numFmtId="37" fontId="7" fillId="0" borderId="0" xfId="0" applyNumberFormat="1" applyFont="1" applyAlignment="1" applyProtection="1">
      <alignment horizontal="center"/>
    </xf>
    <xf numFmtId="37" fontId="10" fillId="0" borderId="0" xfId="0" applyNumberFormat="1" applyFont="1" applyAlignment="1" applyProtection="1">
      <alignment horizontal="left"/>
    </xf>
    <xf numFmtId="164" fontId="6" fillId="0" borderId="2" xfId="0" applyNumberFormat="1" applyFont="1" applyBorder="1" applyAlignment="1" applyProtection="1">
      <alignment horizontal="left"/>
    </xf>
    <xf numFmtId="37" fontId="6" fillId="0" borderId="0" xfId="0" applyNumberFormat="1" applyFont="1" applyFill="1" applyAlignment="1" applyProtection="1">
      <alignment horizontal="center"/>
    </xf>
    <xf numFmtId="172" fontId="14" fillId="0" borderId="0" xfId="8" quotePrefix="1" applyNumberFormat="1" applyFont="1" applyAlignment="1" applyProtection="1">
      <alignment horizontal="center"/>
    </xf>
    <xf numFmtId="0" fontId="31" fillId="0" borderId="0" xfId="8" applyFont="1" applyAlignment="1">
      <alignment horizontal="left" wrapText="1"/>
    </xf>
    <xf numFmtId="3" fontId="14" fillId="0" borderId="0" xfId="8" applyNumberFormat="1" applyFont="1" applyAlignment="1">
      <alignment horizontal="left" vertical="top"/>
    </xf>
    <xf numFmtId="0" fontId="2" fillId="0" borderId="0" xfId="0" applyFont="1" applyAlignment="1">
      <alignment horizontal="center"/>
    </xf>
    <xf numFmtId="3" fontId="14" fillId="0" borderId="0" xfId="8" applyNumberFormat="1" applyFont="1" applyAlignment="1">
      <alignment horizontal="left" wrapText="1"/>
    </xf>
    <xf numFmtId="3" fontId="31" fillId="0" borderId="0" xfId="8" applyNumberFormat="1" applyFont="1" applyAlignment="1">
      <alignment horizontal="left"/>
    </xf>
    <xf numFmtId="0" fontId="31" fillId="0" borderId="0" xfId="0" applyFont="1" applyAlignment="1">
      <alignment horizontal="left" vertical="center" wrapText="1"/>
    </xf>
    <xf numFmtId="0" fontId="21" fillId="0" borderId="0" xfId="0" applyFont="1" applyFill="1" applyAlignment="1">
      <alignment horizontal="center"/>
    </xf>
    <xf numFmtId="164" fontId="34" fillId="0" borderId="0" xfId="0" applyNumberFormat="1" applyFont="1" applyAlignment="1" applyProtection="1">
      <alignment horizontal="left"/>
    </xf>
    <xf numFmtId="164" fontId="6" fillId="0" borderId="0" xfId="0" applyNumberFormat="1" applyFont="1" applyFill="1" applyAlignment="1" applyProtection="1">
      <alignment horizontal="center"/>
    </xf>
    <xf numFmtId="164" fontId="6" fillId="0" borderId="0" xfId="0" applyNumberFormat="1" applyFont="1" applyAlignment="1" applyProtection="1">
      <alignment horizontal="center"/>
    </xf>
    <xf numFmtId="164" fontId="2" fillId="0" borderId="0" xfId="0" applyNumberFormat="1" applyFont="1" applyAlignment="1" applyProtection="1">
      <alignment horizontal="center"/>
    </xf>
    <xf numFmtId="164" fontId="14" fillId="0" borderId="0" xfId="7" applyNumberFormat="1" applyFont="1" applyAlignment="1" applyProtection="1">
      <alignment wrapText="1"/>
    </xf>
    <xf numFmtId="164" fontId="31" fillId="0" borderId="0" xfId="7" applyNumberFormat="1" applyFont="1" applyAlignment="1" applyProtection="1">
      <alignment horizontal="left" wrapText="1"/>
    </xf>
    <xf numFmtId="164" fontId="6" fillId="0" borderId="0" xfId="7" applyNumberFormat="1" applyFont="1" applyFill="1" applyAlignment="1" applyProtection="1">
      <alignment horizontal="center"/>
    </xf>
    <xf numFmtId="37" fontId="5" fillId="0" borderId="0" xfId="7" applyFont="1" applyAlignment="1">
      <alignment horizontal="center"/>
    </xf>
    <xf numFmtId="164" fontId="14" fillId="0" borderId="0" xfId="7" applyNumberFormat="1" applyFont="1" applyAlignment="1" applyProtection="1">
      <alignment horizontal="left" wrapText="1"/>
    </xf>
    <xf numFmtId="37" fontId="3" fillId="0" borderId="0" xfId="7" applyFont="1" applyAlignment="1">
      <alignment horizontal="center"/>
    </xf>
    <xf numFmtId="164" fontId="31" fillId="0" borderId="0" xfId="7" applyNumberFormat="1" applyFont="1" applyAlignment="1" applyProtection="1">
      <alignment horizontal="left" vertical="center" wrapText="1"/>
    </xf>
    <xf numFmtId="164" fontId="14" fillId="0" borderId="0" xfId="7" applyNumberFormat="1" applyFont="1" applyAlignment="1" applyProtection="1">
      <alignment horizontal="left" vertical="center" wrapText="1"/>
    </xf>
    <xf numFmtId="0" fontId="52" fillId="0" borderId="0" xfId="5" quotePrefix="1" applyFont="1" applyAlignment="1">
      <alignment horizontal="center" vertical="center" textRotation="180" wrapText="1"/>
    </xf>
    <xf numFmtId="164" fontId="6" fillId="0" borderId="0" xfId="5" applyNumberFormat="1" applyFont="1" applyAlignment="1" applyProtection="1">
      <alignment horizontal="center"/>
    </xf>
    <xf numFmtId="0" fontId="13" fillId="0" borderId="0" xfId="5" quotePrefix="1" applyNumberFormat="1" applyFont="1" applyAlignment="1">
      <alignment horizontal="center" vertical="center" textRotation="180" wrapText="1"/>
    </xf>
    <xf numFmtId="0" fontId="53" fillId="0" borderId="0" xfId="5" quotePrefix="1" applyFont="1" applyAlignment="1">
      <alignment horizontal="center" vertical="center" textRotation="180" wrapText="1"/>
    </xf>
    <xf numFmtId="0" fontId="2" fillId="0" borderId="0" xfId="0" applyFont="1" applyAlignment="1"/>
    <xf numFmtId="0" fontId="20" fillId="0" borderId="0" xfId="0" applyFont="1" applyAlignment="1">
      <alignment horizontal="left"/>
    </xf>
    <xf numFmtId="0" fontId="5" fillId="0" borderId="0" xfId="0" applyFont="1" applyAlignment="1">
      <alignment horizontal="center"/>
    </xf>
    <xf numFmtId="164" fontId="25" fillId="0" borderId="0" xfId="0" applyNumberFormat="1" applyFont="1" applyAlignment="1" applyProtection="1">
      <alignment horizontal="left" vertical="top" wrapText="1"/>
    </xf>
    <xf numFmtId="0" fontId="25" fillId="0" borderId="0" xfId="0" applyFont="1" applyFill="1" applyAlignment="1">
      <alignment horizontal="left" wrapText="1"/>
    </xf>
    <xf numFmtId="0" fontId="25" fillId="0" borderId="0" xfId="0" applyFont="1" applyFill="1" applyAlignment="1">
      <alignment horizontal="left"/>
    </xf>
    <xf numFmtId="0" fontId="20" fillId="0" borderId="0" xfId="0" applyFont="1" applyAlignment="1">
      <alignment horizontal="left" vertical="top" wrapText="1"/>
    </xf>
  </cellXfs>
  <cellStyles count="11">
    <cellStyle name="Comma" xfId="1" builtinId="3"/>
    <cellStyle name="Comma0 - Style2" xfId="2"/>
    <cellStyle name="Normal" xfId="0" builtinId="0"/>
    <cellStyle name="Normal_CNI CSF  liabilites-p10" xfId="3"/>
    <cellStyle name="Normal_Stat Supplement 2006-07" xfId="4"/>
    <cellStyle name="Normal_statisticalsupplement2000-01" xfId="5"/>
    <cellStyle name="Normal_statisticalsupplement2004-05" xfId="6"/>
    <cellStyle name="Normal_STATSP96" xfId="7"/>
    <cellStyle name="Normal_STATSU97" xfId="8"/>
    <cellStyle name="Percen - Style1" xfId="9"/>
    <cellStyle name="Percent" xfId="10"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67637032922752"/>
          <c:y val="7.3022384696676018E-2"/>
          <c:w val="0.86071479654254834"/>
          <c:h val="0.77958143670175106"/>
        </c:manualLayout>
      </c:layout>
      <c:lineChart>
        <c:grouping val="standard"/>
        <c:varyColors val="0"/>
        <c:ser>
          <c:idx val="0"/>
          <c:order val="0"/>
          <c:tx>
            <c:v>C Corporations</c:v>
          </c:tx>
          <c:spPr>
            <a:ln w="28575" cap="rnd" cmpd="sng" algn="ctr">
              <a:solidFill>
                <a:schemeClr val="accent1">
                  <a:shade val="95000"/>
                  <a:satMod val="105000"/>
                </a:schemeClr>
              </a:solidFill>
              <a:prstDash val="solid"/>
              <a:round/>
            </a:ln>
            <a:effectLst/>
          </c:spPr>
          <c:marker>
            <c:spPr>
              <a:solidFill>
                <a:schemeClr val="accent1"/>
              </a:solidFill>
              <a:ln w="9525" cap="flat" cmpd="sng" algn="ctr">
                <a:solidFill>
                  <a:schemeClr val="accent1">
                    <a:shade val="95000"/>
                    <a:satMod val="105000"/>
                  </a:schemeClr>
                </a:solidFill>
                <a:prstDash val="solid"/>
                <a:round/>
              </a:ln>
              <a:effectLst/>
            </c:spPr>
          </c:marker>
          <c:cat>
            <c:numLit>
              <c:formatCode>General</c:formatCod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numLit>
          </c:cat>
          <c:val>
            <c:numLit>
              <c:formatCode>General</c:formatCode>
              <c:ptCount val="23"/>
              <c:pt idx="0">
                <c:v>125808</c:v>
              </c:pt>
              <c:pt idx="1">
                <c:v>125907</c:v>
              </c:pt>
              <c:pt idx="2">
                <c:v>126322</c:v>
              </c:pt>
              <c:pt idx="3">
                <c:v>133601</c:v>
              </c:pt>
              <c:pt idx="4">
                <c:v>133404</c:v>
              </c:pt>
              <c:pt idx="5">
                <c:v>133994</c:v>
              </c:pt>
              <c:pt idx="6">
                <c:v>139179</c:v>
              </c:pt>
              <c:pt idx="7">
                <c:v>138457</c:v>
              </c:pt>
              <c:pt idx="8">
                <c:v>138830</c:v>
              </c:pt>
              <c:pt idx="9">
                <c:v>145661</c:v>
              </c:pt>
              <c:pt idx="10">
                <c:v>139691</c:v>
              </c:pt>
              <c:pt idx="11">
                <c:v>130118</c:v>
              </c:pt>
              <c:pt idx="12">
                <c:v>125139</c:v>
              </c:pt>
              <c:pt idx="13">
                <c:v>124814</c:v>
              </c:pt>
              <c:pt idx="14">
                <c:v>113506</c:v>
              </c:pt>
              <c:pt idx="15">
                <c:v>108336</c:v>
              </c:pt>
              <c:pt idx="16">
                <c:v>109696</c:v>
              </c:pt>
              <c:pt idx="17">
                <c:v>104918</c:v>
              </c:pt>
              <c:pt idx="18">
                <c:v>108861</c:v>
              </c:pt>
              <c:pt idx="19">
                <c:v>113909</c:v>
              </c:pt>
              <c:pt idx="20">
                <c:v>116744</c:v>
              </c:pt>
              <c:pt idx="21">
                <c:v>116657</c:v>
              </c:pt>
              <c:pt idx="22">
                <c:v>120960</c:v>
              </c:pt>
            </c:numLit>
          </c:val>
          <c:smooth val="0"/>
          <c:extLst>
            <c:ext xmlns:c16="http://schemas.microsoft.com/office/drawing/2014/chart" uri="{C3380CC4-5D6E-409C-BE32-E72D297353CC}">
              <c16:uniqueId val="{00000000-E7C5-4FE6-BEB6-0F4566042723}"/>
            </c:ext>
          </c:extLst>
        </c:ser>
        <c:ser>
          <c:idx val="2"/>
          <c:order val="1"/>
          <c:tx>
            <c:v>S Corporations</c:v>
          </c:tx>
          <c:spPr>
            <a:ln w="28575" cap="rnd" cmpd="sng" algn="ctr">
              <a:solidFill>
                <a:schemeClr val="accent5">
                  <a:shade val="95000"/>
                  <a:satMod val="105000"/>
                </a:schemeClr>
              </a:solidFill>
              <a:prstDash val="solid"/>
              <a:round/>
            </a:ln>
            <a:effectLst/>
          </c:spPr>
          <c:marker>
            <c:spPr>
              <a:solidFill>
                <a:schemeClr val="accent5"/>
              </a:solidFill>
              <a:ln w="9525" cap="flat" cmpd="sng" algn="ctr">
                <a:solidFill>
                  <a:schemeClr val="accent5">
                    <a:shade val="95000"/>
                    <a:satMod val="105000"/>
                  </a:schemeClr>
                </a:solidFill>
                <a:prstDash val="solid"/>
                <a:round/>
              </a:ln>
              <a:effectLst/>
            </c:spPr>
          </c:marker>
          <c:cat>
            <c:numLit>
              <c:formatCode>General</c:formatCod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numLit>
          </c:cat>
          <c:val>
            <c:numLit>
              <c:formatCode>General</c:formatCode>
              <c:ptCount val="23"/>
              <c:pt idx="0">
                <c:v>57584</c:v>
              </c:pt>
              <c:pt idx="1">
                <c:v>62624</c:v>
              </c:pt>
              <c:pt idx="2">
                <c:v>61752</c:v>
              </c:pt>
              <c:pt idx="3">
                <c:v>67860</c:v>
              </c:pt>
              <c:pt idx="4">
                <c:v>74236</c:v>
              </c:pt>
              <c:pt idx="5">
                <c:v>81084</c:v>
              </c:pt>
              <c:pt idx="6">
                <c:v>88751</c:v>
              </c:pt>
              <c:pt idx="7">
                <c:v>97971</c:v>
              </c:pt>
              <c:pt idx="8">
                <c:v>104965</c:v>
              </c:pt>
              <c:pt idx="9">
                <c:v>111392</c:v>
              </c:pt>
              <c:pt idx="10">
                <c:v>115813</c:v>
              </c:pt>
              <c:pt idx="11">
                <c:v>122413</c:v>
              </c:pt>
              <c:pt idx="12">
                <c:v>129615</c:v>
              </c:pt>
              <c:pt idx="13">
                <c:v>139284</c:v>
              </c:pt>
              <c:pt idx="14">
                <c:v>153279</c:v>
              </c:pt>
              <c:pt idx="15">
                <c:v>158020</c:v>
              </c:pt>
              <c:pt idx="16">
                <c:v>161147</c:v>
              </c:pt>
              <c:pt idx="17">
                <c:v>162911</c:v>
              </c:pt>
              <c:pt idx="18">
                <c:v>165541</c:v>
              </c:pt>
              <c:pt idx="19">
                <c:v>164077</c:v>
              </c:pt>
              <c:pt idx="20">
                <c:v>162787</c:v>
              </c:pt>
              <c:pt idx="21">
                <c:v>162083</c:v>
              </c:pt>
              <c:pt idx="22">
                <c:v>161127</c:v>
              </c:pt>
            </c:numLit>
          </c:val>
          <c:smooth val="0"/>
          <c:extLst>
            <c:ext xmlns:c16="http://schemas.microsoft.com/office/drawing/2014/chart" uri="{C3380CC4-5D6E-409C-BE32-E72D297353CC}">
              <c16:uniqueId val="{00000001-E7C5-4FE6-BEB6-0F4566042723}"/>
            </c:ext>
          </c:extLst>
        </c:ser>
        <c:ser>
          <c:idx val="4"/>
          <c:order val="2"/>
          <c:tx>
            <c:v>LLCs or Business Trusts</c:v>
          </c:tx>
          <c:spPr>
            <a:ln w="28575" cap="rnd" cmpd="sng" algn="ctr">
              <a:solidFill>
                <a:schemeClr val="accent3">
                  <a:lumMod val="60000"/>
                  <a:shade val="95000"/>
                  <a:satMod val="105000"/>
                </a:schemeClr>
              </a:solidFill>
              <a:prstDash val="solid"/>
              <a:round/>
            </a:ln>
            <a:effectLst/>
          </c:spPr>
          <c:marker>
            <c:spPr>
              <a:noFill/>
              <a:ln w="9525" cap="flat" cmpd="sng" algn="ctr">
                <a:solidFill>
                  <a:schemeClr val="accent3">
                    <a:lumMod val="60000"/>
                    <a:shade val="95000"/>
                    <a:satMod val="105000"/>
                  </a:schemeClr>
                </a:solidFill>
                <a:prstDash val="solid"/>
                <a:round/>
              </a:ln>
              <a:effectLst/>
            </c:spPr>
          </c:marker>
          <c:cat>
            <c:numLit>
              <c:formatCode>General</c:formatCod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numLit>
          </c:cat>
          <c:val>
            <c:numLit>
              <c:formatCode>General</c:formatCode>
              <c:ptCount val="23"/>
              <c:pt idx="6">
                <c:v>3547</c:v>
              </c:pt>
              <c:pt idx="7">
                <c:v>6849</c:v>
              </c:pt>
              <c:pt idx="8">
                <c:v>8959</c:v>
              </c:pt>
              <c:pt idx="9">
                <c:v>14613</c:v>
              </c:pt>
              <c:pt idx="10">
                <c:v>16478</c:v>
              </c:pt>
              <c:pt idx="11">
                <c:v>31156</c:v>
              </c:pt>
              <c:pt idx="12">
                <c:v>40182</c:v>
              </c:pt>
              <c:pt idx="13">
                <c:v>58771</c:v>
              </c:pt>
              <c:pt idx="14">
                <c:v>70897</c:v>
              </c:pt>
              <c:pt idx="15">
                <c:v>84855</c:v>
              </c:pt>
              <c:pt idx="16">
                <c:v>97805</c:v>
              </c:pt>
              <c:pt idx="17">
                <c:v>106385</c:v>
              </c:pt>
              <c:pt idx="18">
                <c:v>107940</c:v>
              </c:pt>
              <c:pt idx="19">
                <c:v>121406</c:v>
              </c:pt>
              <c:pt idx="20">
                <c:v>132185</c:v>
              </c:pt>
              <c:pt idx="21">
                <c:v>145708</c:v>
              </c:pt>
              <c:pt idx="22">
                <c:v>158221</c:v>
              </c:pt>
            </c:numLit>
          </c:val>
          <c:smooth val="0"/>
          <c:extLst>
            <c:ext xmlns:c16="http://schemas.microsoft.com/office/drawing/2014/chart" uri="{C3380CC4-5D6E-409C-BE32-E72D297353CC}">
              <c16:uniqueId val="{00000002-E7C5-4FE6-BEB6-0F4566042723}"/>
            </c:ext>
          </c:extLst>
        </c:ser>
        <c:ser>
          <c:idx val="6"/>
          <c:order val="3"/>
          <c:tx>
            <c:v>Partnerships</c:v>
          </c:tx>
          <c:spPr>
            <a:ln w="28575" cap="rnd" cmpd="sng" algn="ctr">
              <a:solidFill>
                <a:schemeClr val="accent1">
                  <a:lumMod val="80000"/>
                  <a:lumOff val="20000"/>
                  <a:shade val="95000"/>
                  <a:satMod val="105000"/>
                </a:schemeClr>
              </a:solidFill>
              <a:prstDash val="solid"/>
              <a:round/>
            </a:ln>
            <a:effectLst/>
          </c:spPr>
          <c:marker>
            <c:spPr>
              <a:noFill/>
              <a:ln w="9525" cap="flat" cmpd="sng" algn="ctr">
                <a:solidFill>
                  <a:schemeClr val="accent1">
                    <a:lumMod val="80000"/>
                    <a:lumOff val="20000"/>
                    <a:shade val="95000"/>
                    <a:satMod val="105000"/>
                  </a:schemeClr>
                </a:solidFill>
                <a:prstDash val="solid"/>
                <a:round/>
              </a:ln>
              <a:effectLst/>
            </c:spPr>
          </c:marker>
          <c:cat>
            <c:numLit>
              <c:formatCode>General</c:formatCode>
              <c:ptCount val="23"/>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numLit>
          </c:cat>
          <c:val>
            <c:numLit>
              <c:formatCode>General</c:formatCode>
              <c:ptCount val="23"/>
              <c:pt idx="0">
                <c:v>48925.988936644826</c:v>
              </c:pt>
              <c:pt idx="1">
                <c:v>48338.877069405091</c:v>
              </c:pt>
              <c:pt idx="2">
                <c:v>49208.976856654386</c:v>
              </c:pt>
              <c:pt idx="3">
                <c:v>52063.097514340341</c:v>
              </c:pt>
              <c:pt idx="4">
                <c:v>54458</c:v>
              </c:pt>
              <c:pt idx="5">
                <c:v>66447</c:v>
              </c:pt>
              <c:pt idx="6">
                <c:v>65694</c:v>
              </c:pt>
              <c:pt idx="7">
                <c:v>69625</c:v>
              </c:pt>
              <c:pt idx="8">
                <c:v>70202</c:v>
              </c:pt>
              <c:pt idx="9">
                <c:v>67113</c:v>
              </c:pt>
              <c:pt idx="10">
                <c:v>71349</c:v>
              </c:pt>
              <c:pt idx="11">
                <c:v>72616</c:v>
              </c:pt>
              <c:pt idx="12">
                <c:v>69935</c:v>
              </c:pt>
              <c:pt idx="13">
                <c:v>75204</c:v>
              </c:pt>
              <c:pt idx="14">
                <c:v>83291</c:v>
              </c:pt>
              <c:pt idx="15">
                <c:v>81160</c:v>
              </c:pt>
              <c:pt idx="16">
                <c:v>81721</c:v>
              </c:pt>
              <c:pt idx="17">
                <c:v>80545</c:v>
              </c:pt>
              <c:pt idx="18">
                <c:v>83997</c:v>
              </c:pt>
              <c:pt idx="19">
                <c:v>83747</c:v>
              </c:pt>
              <c:pt idx="20">
                <c:v>83909</c:v>
              </c:pt>
              <c:pt idx="21">
                <c:v>84317</c:v>
              </c:pt>
              <c:pt idx="22">
                <c:v>85984</c:v>
              </c:pt>
            </c:numLit>
          </c:val>
          <c:smooth val="0"/>
          <c:extLst>
            <c:ext xmlns:c16="http://schemas.microsoft.com/office/drawing/2014/chart" uri="{C3380CC4-5D6E-409C-BE32-E72D297353CC}">
              <c16:uniqueId val="{00000003-E7C5-4FE6-BEB6-0F4566042723}"/>
            </c:ext>
          </c:extLst>
        </c:ser>
        <c:dLbls>
          <c:showLegendKey val="0"/>
          <c:showVal val="0"/>
          <c:showCatName val="0"/>
          <c:showSerName val="0"/>
          <c:showPercent val="0"/>
          <c:showBubbleSize val="0"/>
        </c:dLbls>
        <c:marker val="1"/>
        <c:smooth val="0"/>
        <c:axId val="122190848"/>
        <c:axId val="122193024"/>
      </c:lineChart>
      <c:catAx>
        <c:axId val="122190848"/>
        <c:scaling>
          <c:orientation val="minMax"/>
        </c:scaling>
        <c:delete val="0"/>
        <c:axPos val="b"/>
        <c:title>
          <c:tx>
            <c:rich>
              <a:bodyPr rot="0" spcFirstLastPara="1" vertOverflow="ellipsis" vert="horz" wrap="square" anchor="ctr" anchorCtr="1"/>
              <a:lstStyle/>
              <a:p>
                <a:pPr>
                  <a:defRPr sz="88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US" sz="880">
                    <a:latin typeface="Times New Roman" panose="02020603050405020304" pitchFamily="18" charset="0"/>
                    <a:cs typeface="Times New Roman" panose="02020603050405020304" pitchFamily="18" charset="0"/>
                  </a:rPr>
                  <a:t>Tax Year</a:t>
                </a:r>
              </a:p>
            </c:rich>
          </c:tx>
          <c:layout>
            <c:manualLayout>
              <c:xMode val="edge"/>
              <c:yMode val="edge"/>
              <c:x val="0.50679938866562846"/>
              <c:y val="0.93509212971096667"/>
            </c:manualLayout>
          </c:layout>
          <c:overlay val="0"/>
          <c:spPr>
            <a:noFill/>
            <a:ln>
              <a:noFill/>
            </a:ln>
            <a:effectLst/>
          </c:spPr>
          <c:txPr>
            <a:bodyPr rot="0" spcFirstLastPara="1" vertOverflow="ellipsis" vert="horz" wrap="square" anchor="ctr" anchorCtr="1"/>
            <a:lstStyle/>
            <a:p>
              <a:pPr>
                <a:defRPr sz="88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2700000" spcFirstLastPara="1" vertOverflow="ellipsis" wrap="square" anchor="ctr" anchorCtr="1"/>
          <a:lstStyle/>
          <a:p>
            <a:pPr>
              <a:defRPr sz="88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22193024"/>
        <c:crosses val="autoZero"/>
        <c:auto val="1"/>
        <c:lblAlgn val="ctr"/>
        <c:lblOffset val="100"/>
        <c:tickLblSkip val="1"/>
        <c:tickMarkSkip val="1"/>
        <c:noMultiLvlLbl val="0"/>
      </c:catAx>
      <c:valAx>
        <c:axId val="122193024"/>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5400000" spcFirstLastPara="1" vertOverflow="ellipsis" vert="horz" wrap="square" anchor="ctr" anchorCtr="1"/>
              <a:lstStyle/>
              <a:p>
                <a:pPr>
                  <a:defRPr sz="88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US" sz="880">
                    <a:latin typeface="Times New Roman" panose="02020603050405020304" pitchFamily="18" charset="0"/>
                    <a:cs typeface="Times New Roman" panose="02020603050405020304" pitchFamily="18" charset="0"/>
                  </a:rPr>
                  <a:t>Count</a:t>
                </a:r>
              </a:p>
            </c:rich>
          </c:tx>
          <c:layout>
            <c:manualLayout>
              <c:xMode val="edge"/>
              <c:yMode val="edge"/>
              <c:x val="2.0236087689713321E-2"/>
              <c:y val="0.37931072050773379"/>
            </c:manualLayout>
          </c:layout>
          <c:overlay val="0"/>
          <c:spPr>
            <a:noFill/>
            <a:ln>
              <a:noFill/>
            </a:ln>
            <a:effectLst/>
          </c:spPr>
          <c:txPr>
            <a:bodyPr rot="-5400000" spcFirstLastPara="1" vertOverflow="ellipsis" vert="horz" wrap="square" anchor="ctr" anchorCtr="1"/>
            <a:lstStyle/>
            <a:p>
              <a:pPr>
                <a:defRPr sz="88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8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22190848"/>
        <c:crosses val="autoZero"/>
        <c:crossBetween val="between"/>
        <c:majorUnit val="40000"/>
      </c:valAx>
      <c:spPr>
        <a:solidFill>
          <a:schemeClr val="bg1"/>
        </a:solidFill>
        <a:ln>
          <a:noFill/>
        </a:ln>
        <a:effectLst/>
      </c:spPr>
    </c:plotArea>
    <c:legend>
      <c:legendPos val="b"/>
      <c:layout>
        <c:manualLayout>
          <c:xMode val="edge"/>
          <c:yMode val="edge"/>
          <c:x val="0.16694772074652495"/>
          <c:y val="0.10953432038033782"/>
          <c:w val="0.76559865092748736"/>
          <c:h val="4.4624790647968676E-2"/>
        </c:manualLayout>
      </c:layout>
      <c:overlay val="0"/>
      <c:spPr>
        <a:noFill/>
        <a:ln>
          <a:solidFill>
            <a:srgbClr val="808080"/>
          </a:solidFill>
        </a:ln>
        <a:effectLst/>
      </c:spPr>
      <c:txPr>
        <a:bodyPr rot="0" spcFirstLastPara="1" vertOverflow="ellipsis" vert="horz" wrap="square" anchor="ctr" anchorCtr="1"/>
        <a:lstStyle/>
        <a:p>
          <a:pPr>
            <a:defRPr sz="74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alignWithMargins="0"/>
    <c:pageMargins b="1" l="0.75" r="0.75" t="1" header="0.5" footer="0.5"/>
    <c:pageSetup orientation="landscape" horizontalDpi="-4"/>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1">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8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2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38</xdr:row>
      <xdr:rowOff>0</xdr:rowOff>
    </xdr:from>
    <xdr:to>
      <xdr:col>8</xdr:col>
      <xdr:colOff>1796415</xdr:colOff>
      <xdr:row>67</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828675</xdr:colOff>
      <xdr:row>30</xdr:row>
      <xdr:rowOff>180975</xdr:rowOff>
    </xdr:from>
    <xdr:to>
      <xdr:col>10</xdr:col>
      <xdr:colOff>0</xdr:colOff>
      <xdr:row>31</xdr:row>
      <xdr:rowOff>9525</xdr:rowOff>
    </xdr:to>
    <xdr:sp macro="" textlink="">
      <xdr:nvSpPr>
        <xdr:cNvPr id="31745" name="Text 1"/>
        <xdr:cNvSpPr txBox="1">
          <a:spLocks noChangeArrowheads="1"/>
        </xdr:cNvSpPr>
      </xdr:nvSpPr>
      <xdr:spPr bwMode="auto">
        <a:xfrm flipH="1">
          <a:off x="9058275" y="4933950"/>
          <a:ext cx="0" cy="95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endParaRPr lang="en-US" sz="1000" b="0" i="1" u="none" strike="noStrike" baseline="30000">
            <a:solidFill>
              <a:srgbClr val="000000"/>
            </a:solidFill>
            <a:latin typeface="CG Times (W1)"/>
          </a:endParaRPr>
        </a:p>
        <a:p>
          <a:pPr algn="l" rtl="0">
            <a:defRPr sz="1000"/>
          </a:pPr>
          <a:endParaRPr lang="en-US" sz="1000" b="0" i="1" u="none" strike="noStrike" baseline="30000">
            <a:solidFill>
              <a:srgbClr val="000000"/>
            </a:solidFill>
            <a:latin typeface="CG Times (W1)"/>
          </a:endParaRPr>
        </a:p>
      </xdr:txBody>
    </xdr:sp>
    <xdr:clientData/>
  </xdr:twoCellAnchor>
  <xdr:twoCellAnchor>
    <xdr:from>
      <xdr:col>12</xdr:col>
      <xdr:colOff>447675</xdr:colOff>
      <xdr:row>51</xdr:row>
      <xdr:rowOff>66675</xdr:rowOff>
    </xdr:from>
    <xdr:to>
      <xdr:col>12</xdr:col>
      <xdr:colOff>533400</xdr:colOff>
      <xdr:row>51</xdr:row>
      <xdr:rowOff>104775</xdr:rowOff>
    </xdr:to>
    <xdr:sp macro="" textlink="">
      <xdr:nvSpPr>
        <xdr:cNvPr id="31746" name="Text 2"/>
        <xdr:cNvSpPr txBox="1">
          <a:spLocks noChangeArrowheads="1"/>
        </xdr:cNvSpPr>
      </xdr:nvSpPr>
      <xdr:spPr bwMode="auto">
        <a:xfrm flipH="1">
          <a:off x="10572750" y="8077200"/>
          <a:ext cx="85725" cy="381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828675</xdr:colOff>
      <xdr:row>0</xdr:row>
      <xdr:rowOff>0</xdr:rowOff>
    </xdr:from>
    <xdr:to>
      <xdr:col>10</xdr:col>
      <xdr:colOff>0</xdr:colOff>
      <xdr:row>0</xdr:row>
      <xdr:rowOff>0</xdr:rowOff>
    </xdr:to>
    <xdr:sp macro="" textlink="">
      <xdr:nvSpPr>
        <xdr:cNvPr id="32769" name="Text 1"/>
        <xdr:cNvSpPr txBox="1">
          <a:spLocks noChangeArrowheads="1"/>
        </xdr:cNvSpPr>
      </xdr:nvSpPr>
      <xdr:spPr bwMode="auto">
        <a:xfrm flipH="1">
          <a:off x="9039225"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en-US" sz="1000" b="0" i="1" u="none" strike="noStrike" baseline="30000">
            <a:solidFill>
              <a:srgbClr val="000000"/>
            </a:solidFill>
            <a:latin typeface="CG Times (W1)"/>
          </a:endParaRPr>
        </a:p>
        <a:p>
          <a:pPr algn="l" rtl="0">
            <a:defRPr sz="1000"/>
          </a:pPr>
          <a:endParaRPr lang="en-US" sz="1000" b="0" i="1" u="none" strike="noStrike" baseline="30000">
            <a:solidFill>
              <a:srgbClr val="000000"/>
            </a:solidFill>
            <a:latin typeface="CG Times (W1)"/>
          </a:endParaRPr>
        </a:p>
      </xdr:txBody>
    </xdr:sp>
    <xdr:clientData/>
  </xdr:twoCellAnchor>
  <xdr:twoCellAnchor>
    <xdr:from>
      <xdr:col>12</xdr:col>
      <xdr:colOff>447675</xdr:colOff>
      <xdr:row>0</xdr:row>
      <xdr:rowOff>0</xdr:rowOff>
    </xdr:from>
    <xdr:to>
      <xdr:col>12</xdr:col>
      <xdr:colOff>533400</xdr:colOff>
      <xdr:row>0</xdr:row>
      <xdr:rowOff>0</xdr:rowOff>
    </xdr:to>
    <xdr:sp macro="" textlink="">
      <xdr:nvSpPr>
        <xdr:cNvPr id="32770" name="Text 2"/>
        <xdr:cNvSpPr txBox="1">
          <a:spLocks noChangeArrowheads="1"/>
        </xdr:cNvSpPr>
      </xdr:nvSpPr>
      <xdr:spPr bwMode="auto">
        <a:xfrm flipH="1">
          <a:off x="10553700" y="0"/>
          <a:ext cx="8572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828675</xdr:colOff>
      <xdr:row>28</xdr:row>
      <xdr:rowOff>180975</xdr:rowOff>
    </xdr:from>
    <xdr:to>
      <xdr:col>10</xdr:col>
      <xdr:colOff>0</xdr:colOff>
      <xdr:row>29</xdr:row>
      <xdr:rowOff>9525</xdr:rowOff>
    </xdr:to>
    <xdr:sp macro="" textlink="">
      <xdr:nvSpPr>
        <xdr:cNvPr id="2049" name="Text 1"/>
        <xdr:cNvSpPr txBox="1">
          <a:spLocks noChangeArrowheads="1"/>
        </xdr:cNvSpPr>
      </xdr:nvSpPr>
      <xdr:spPr bwMode="auto">
        <a:xfrm flipH="1">
          <a:off x="8020050" y="6410325"/>
          <a:ext cx="57150" cy="285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000"/>
            </a:lnSpc>
            <a:defRPr sz="1000"/>
          </a:pPr>
          <a:endParaRPr lang="en-US" sz="1000" b="0" i="1" u="none" strike="noStrike" baseline="30000">
            <a:solidFill>
              <a:srgbClr val="000000"/>
            </a:solidFill>
            <a:latin typeface="CG Times (W1)"/>
          </a:endParaRPr>
        </a:p>
        <a:p>
          <a:pPr algn="l" rtl="0">
            <a:lnSpc>
              <a:spcPts val="1000"/>
            </a:lnSpc>
            <a:defRPr sz="1000"/>
          </a:pPr>
          <a:endParaRPr lang="en-US" sz="1000" b="0" i="1" u="none" strike="noStrike" baseline="30000">
            <a:solidFill>
              <a:srgbClr val="000000"/>
            </a:solidFill>
            <a:latin typeface="CG Times (W1)"/>
          </a:endParaRPr>
        </a:p>
      </xdr:txBody>
    </xdr:sp>
    <xdr:clientData/>
  </xdr:twoCellAnchor>
  <xdr:oneCellAnchor>
    <xdr:from>
      <xdr:col>12</xdr:col>
      <xdr:colOff>28575</xdr:colOff>
      <xdr:row>42</xdr:row>
      <xdr:rowOff>0</xdr:rowOff>
    </xdr:from>
    <xdr:ext cx="184731" cy="264560"/>
    <xdr:sp macro="" textlink="">
      <xdr:nvSpPr>
        <xdr:cNvPr id="2" name="TextBox 1"/>
        <xdr:cNvSpPr txBox="1"/>
      </xdr:nvSpPr>
      <xdr:spPr>
        <a:xfrm>
          <a:off x="11877675" y="914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th-agency.pa.egov.com/RESEARCH/JDIRCKSE/PROJECTS/STATSUP/STATSP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vdornas2\research\REPORTS\INPUT\DAILY\DTLNOV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HMSUM"/>
      <sheetName val="HSUM"/>
      <sheetName val="HYSUM"/>
      <sheetName val="613"/>
      <sheetName val="SETUP"/>
      <sheetName val="EOMPrint"/>
      <sheetName val="Module1"/>
      <sheetName val="Estimates"/>
      <sheetName val="Module2"/>
      <sheetName val="Module3"/>
      <sheetName val="Release"/>
      <sheetName val="Press Office"/>
      <sheetName val="GF Tota"/>
    </sheetNames>
    <sheetDataSet>
      <sheetData sheetId="0" refreshError="1"/>
      <sheetData sheetId="1" refreshError="1"/>
      <sheetData sheetId="2" refreshError="1"/>
      <sheetData sheetId="3" refreshError="1"/>
      <sheetData sheetId="4" refreshError="1"/>
      <sheetData sheetId="5">
        <row r="18">
          <cell r="B18">
            <v>2003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9"/>
  <sheetViews>
    <sheetView tabSelected="1" zoomScale="86" zoomScaleNormal="86" workbookViewId="0">
      <selection sqref="A1:A47"/>
    </sheetView>
  </sheetViews>
  <sheetFormatPr defaultColWidth="9.33203125" defaultRowHeight="15" x14ac:dyDescent="0.25"/>
  <cols>
    <col min="1" max="1" width="7.6640625" style="69" customWidth="1"/>
    <col min="2" max="2" width="26.83203125" style="141" customWidth="1"/>
    <col min="3" max="3" width="11.6640625" style="69" customWidth="1"/>
    <col min="4" max="16" width="15.33203125" style="69" customWidth="1"/>
    <col min="17" max="17" width="3.5" style="69" customWidth="1"/>
    <col min="18" max="18" width="9.33203125" style="69"/>
    <col min="19" max="19" width="12" style="69" bestFit="1" customWidth="1"/>
    <col min="20" max="27" width="9.33203125" style="69"/>
    <col min="28" max="28" width="12.1640625" style="69" customWidth="1"/>
    <col min="29" max="16384" width="9.33203125" style="69"/>
  </cols>
  <sheetData>
    <row r="1" spans="1:28" s="76" customFormat="1" ht="20.25" x14ac:dyDescent="0.3">
      <c r="A1" s="489" t="s">
        <v>224</v>
      </c>
      <c r="B1" s="83" t="s">
        <v>487</v>
      </c>
      <c r="C1" s="83"/>
      <c r="D1" s="83"/>
      <c r="E1" s="83"/>
      <c r="F1" s="83"/>
      <c r="G1" s="83"/>
      <c r="H1" s="83"/>
      <c r="I1" s="83"/>
      <c r="J1" s="83"/>
      <c r="K1" s="83"/>
      <c r="L1" s="83"/>
      <c r="M1" s="83"/>
      <c r="N1" s="83"/>
      <c r="O1" s="83"/>
      <c r="P1" s="83"/>
    </row>
    <row r="2" spans="1:28" ht="18.75" x14ac:dyDescent="0.3">
      <c r="A2" s="490"/>
      <c r="B2" s="491" t="s">
        <v>0</v>
      </c>
      <c r="C2" s="491"/>
      <c r="D2" s="491"/>
      <c r="E2" s="491"/>
      <c r="F2" s="491"/>
      <c r="G2" s="491"/>
      <c r="H2" s="491"/>
      <c r="I2" s="491"/>
      <c r="J2" s="491"/>
      <c r="K2" s="491"/>
      <c r="L2" s="491"/>
      <c r="M2" s="491"/>
      <c r="N2" s="491"/>
      <c r="O2" s="491"/>
      <c r="P2" s="491"/>
    </row>
    <row r="3" spans="1:28" ht="15.75" x14ac:dyDescent="0.25">
      <c r="A3" s="490"/>
      <c r="B3" s="13"/>
      <c r="C3" s="10"/>
      <c r="D3" s="10"/>
      <c r="E3" s="10"/>
      <c r="F3" s="10"/>
      <c r="G3" s="10"/>
      <c r="H3" s="10"/>
      <c r="I3" s="10"/>
      <c r="J3" s="10"/>
      <c r="K3" s="10"/>
      <c r="L3" s="10"/>
      <c r="M3" s="10"/>
      <c r="N3" s="10"/>
      <c r="O3" s="10"/>
      <c r="P3" s="10"/>
    </row>
    <row r="4" spans="1:28" ht="15.75" x14ac:dyDescent="0.25">
      <c r="A4" s="490"/>
      <c r="B4" s="13"/>
      <c r="C4" s="10"/>
      <c r="D4" s="349" t="s">
        <v>509</v>
      </c>
      <c r="E4" s="349" t="s">
        <v>510</v>
      </c>
      <c r="F4" s="349" t="s">
        <v>511</v>
      </c>
      <c r="G4" s="349" t="s">
        <v>512</v>
      </c>
      <c r="H4" s="349" t="s">
        <v>513</v>
      </c>
      <c r="I4" s="349" t="s">
        <v>514</v>
      </c>
      <c r="J4" s="349" t="s">
        <v>515</v>
      </c>
      <c r="K4" s="349" t="s">
        <v>516</v>
      </c>
      <c r="L4" s="349" t="s">
        <v>517</v>
      </c>
      <c r="M4" s="349" t="s">
        <v>506</v>
      </c>
      <c r="N4" s="349" t="s">
        <v>507</v>
      </c>
      <c r="O4" s="349" t="s">
        <v>508</v>
      </c>
      <c r="P4" s="350" t="s">
        <v>72</v>
      </c>
    </row>
    <row r="5" spans="1:28" ht="15.75" x14ac:dyDescent="0.25">
      <c r="A5" s="490"/>
      <c r="B5" s="13"/>
      <c r="C5" s="10"/>
      <c r="D5" s="355"/>
      <c r="E5" s="355"/>
      <c r="F5" s="355"/>
      <c r="G5" s="355"/>
      <c r="H5" s="355"/>
      <c r="I5" s="355"/>
      <c r="J5" s="355"/>
      <c r="K5" s="355"/>
      <c r="L5" s="355"/>
      <c r="M5" s="355"/>
      <c r="N5" s="355"/>
      <c r="O5" s="355"/>
      <c r="P5" s="356"/>
    </row>
    <row r="6" spans="1:28" ht="15.75" x14ac:dyDescent="0.25">
      <c r="A6" s="490"/>
      <c r="B6" s="361" t="s">
        <v>2</v>
      </c>
      <c r="C6" s="362"/>
      <c r="D6" s="363">
        <v>1972648.8523499998</v>
      </c>
      <c r="E6" s="363">
        <v>2015335.2885399999</v>
      </c>
      <c r="F6" s="363">
        <v>2626510.3431000002</v>
      </c>
      <c r="G6" s="363">
        <v>2234733.0237500002</v>
      </c>
      <c r="H6" s="363">
        <v>1987149.1849099998</v>
      </c>
      <c r="I6" s="363">
        <v>2618382.6477999999</v>
      </c>
      <c r="J6" s="363">
        <v>2642636.5996599998</v>
      </c>
      <c r="K6" s="363">
        <v>1875157.2052000002</v>
      </c>
      <c r="L6" s="363">
        <v>4421513.1485900003</v>
      </c>
      <c r="M6" s="363">
        <v>3429412.3005999997</v>
      </c>
      <c r="N6" s="363">
        <f>2581902.43144-700</f>
        <v>2581202.43144</v>
      </c>
      <c r="O6" s="363">
        <v>3264318.6558100004</v>
      </c>
      <c r="P6" s="364">
        <v>31668999.68175</v>
      </c>
      <c r="R6" s="299"/>
      <c r="S6" s="299"/>
      <c r="T6" s="299"/>
      <c r="U6" s="299"/>
      <c r="V6" s="299"/>
      <c r="W6" s="299"/>
      <c r="X6" s="299"/>
      <c r="Y6" s="299"/>
      <c r="Z6" s="299"/>
      <c r="AA6" s="299"/>
      <c r="AB6" s="299"/>
    </row>
    <row r="7" spans="1:28" ht="15.75" x14ac:dyDescent="0.25">
      <c r="A7" s="490"/>
      <c r="B7" s="68"/>
      <c r="C7" s="10"/>
      <c r="D7" s="351"/>
      <c r="E7" s="351"/>
      <c r="F7" s="351"/>
      <c r="G7" s="351"/>
      <c r="H7" s="351"/>
      <c r="I7" s="351"/>
      <c r="J7" s="351"/>
      <c r="K7" s="351"/>
      <c r="L7" s="351"/>
      <c r="M7" s="351"/>
      <c r="N7" s="351"/>
      <c r="O7" s="351"/>
      <c r="P7" s="357"/>
    </row>
    <row r="8" spans="1:28" ht="15.75" x14ac:dyDescent="0.25">
      <c r="A8" s="490"/>
      <c r="B8" s="361" t="s">
        <v>3</v>
      </c>
      <c r="C8" s="362"/>
      <c r="D8" s="363">
        <v>1934186.9193599999</v>
      </c>
      <c r="E8" s="363">
        <v>1995771.5163699999</v>
      </c>
      <c r="F8" s="363">
        <v>2625499.2782600001</v>
      </c>
      <c r="G8" s="363">
        <v>2230561.5863300003</v>
      </c>
      <c r="H8" s="363">
        <v>1940623.9352299999</v>
      </c>
      <c r="I8" s="363">
        <v>2581135.0801999997</v>
      </c>
      <c r="J8" s="363">
        <v>2569191.7259399998</v>
      </c>
      <c r="K8" s="363">
        <v>1802828.5120700002</v>
      </c>
      <c r="L8" s="363">
        <v>4375673.0907000005</v>
      </c>
      <c r="M8" s="363">
        <v>3214285.4696499999</v>
      </c>
      <c r="N8" s="363">
        <f>2256777.59955-700</f>
        <v>2256077.5995499999</v>
      </c>
      <c r="O8" s="363">
        <v>3226482.9301000005</v>
      </c>
      <c r="P8" s="364">
        <v>30752317.643760003</v>
      </c>
    </row>
    <row r="9" spans="1:28" ht="15.75" x14ac:dyDescent="0.25">
      <c r="A9" s="490"/>
      <c r="B9" s="68"/>
      <c r="C9" s="10"/>
      <c r="D9" s="351"/>
      <c r="E9" s="351"/>
      <c r="F9" s="351"/>
      <c r="G9" s="351"/>
      <c r="H9" s="351"/>
      <c r="I9" s="351"/>
      <c r="J9" s="351"/>
      <c r="K9" s="351"/>
      <c r="L9" s="351"/>
      <c r="M9" s="351"/>
      <c r="N9" s="351"/>
      <c r="O9" s="351"/>
      <c r="P9" s="357"/>
    </row>
    <row r="10" spans="1:28" ht="19.5" customHeight="1" x14ac:dyDescent="0.25">
      <c r="A10" s="490"/>
      <c r="B10" s="361" t="s">
        <v>4</v>
      </c>
      <c r="C10" s="362"/>
      <c r="D10" s="363">
        <v>66406.803280000007</v>
      </c>
      <c r="E10" s="363">
        <v>44828.862609999996</v>
      </c>
      <c r="F10" s="363">
        <v>472704.47169999999</v>
      </c>
      <c r="G10" s="363">
        <v>191333.51986999999</v>
      </c>
      <c r="H10" s="363">
        <v>31903.076379999999</v>
      </c>
      <c r="I10" s="363">
        <v>466722.10792999994</v>
      </c>
      <c r="J10" s="363">
        <v>104465.32354000001</v>
      </c>
      <c r="K10" s="363">
        <v>74525.27261</v>
      </c>
      <c r="L10" s="363">
        <v>2243396.99401</v>
      </c>
      <c r="M10" s="363">
        <v>238510.08509000001</v>
      </c>
      <c r="N10" s="363">
        <v>230541.31336</v>
      </c>
      <c r="O10" s="363">
        <v>648690.74353000009</v>
      </c>
      <c r="P10" s="364">
        <v>4814028.5739099998</v>
      </c>
    </row>
    <row r="11" spans="1:28" ht="19.5" customHeight="1" x14ac:dyDescent="0.25">
      <c r="A11" s="490"/>
      <c r="B11" s="360" t="s">
        <v>5</v>
      </c>
      <c r="C11" s="10"/>
      <c r="D11" s="113">
        <v>-88.826009999999997</v>
      </c>
      <c r="E11" s="113">
        <v>414.51576</v>
      </c>
      <c r="F11" s="113">
        <v>837.08443</v>
      </c>
      <c r="G11" s="113">
        <v>-333.79684000000003</v>
      </c>
      <c r="H11" s="113">
        <v>-234.01032999999998</v>
      </c>
      <c r="I11" s="113">
        <v>882.69704999999999</v>
      </c>
      <c r="J11" s="113">
        <v>395.84165999999999</v>
      </c>
      <c r="K11" s="113">
        <v>-147.84223</v>
      </c>
      <c r="L11" s="113">
        <v>1218.68597</v>
      </c>
      <c r="M11" s="113">
        <v>5165.7995000000001</v>
      </c>
      <c r="N11" s="113">
        <v>-5798.1365999999998</v>
      </c>
      <c r="O11" s="113">
        <v>502.06582000000003</v>
      </c>
      <c r="P11" s="351">
        <v>2814.0781800000004</v>
      </c>
    </row>
    <row r="12" spans="1:28" ht="19.5" customHeight="1" x14ac:dyDescent="0.25">
      <c r="A12" s="490"/>
      <c r="B12" s="360" t="s">
        <v>6</v>
      </c>
      <c r="C12" s="10"/>
      <c r="D12" s="352">
        <v>54463.087810000005</v>
      </c>
      <c r="E12" s="352">
        <v>26870.093489999999</v>
      </c>
      <c r="F12" s="352">
        <v>447835.67297000001</v>
      </c>
      <c r="G12" s="352">
        <v>166031.03696999999</v>
      </c>
      <c r="H12" s="352">
        <v>36082.012479999998</v>
      </c>
      <c r="I12" s="352">
        <v>452472.82457999996</v>
      </c>
      <c r="J12" s="352">
        <v>59679.3145</v>
      </c>
      <c r="K12" s="352">
        <v>37243.974270000006</v>
      </c>
      <c r="L12" s="352">
        <v>457475.31377000001</v>
      </c>
      <c r="M12" s="352">
        <v>190764.97693</v>
      </c>
      <c r="N12" s="352">
        <v>200733.53221</v>
      </c>
      <c r="O12" s="352">
        <v>621821.48485000001</v>
      </c>
      <c r="P12" s="351">
        <v>2751473.3248299998</v>
      </c>
    </row>
    <row r="13" spans="1:28" ht="19.5" customHeight="1" x14ac:dyDescent="0.25">
      <c r="A13" s="490"/>
      <c r="B13" s="360" t="s">
        <v>7</v>
      </c>
      <c r="C13" s="10"/>
      <c r="D13" s="352">
        <v>5179.1499599999997</v>
      </c>
      <c r="E13" s="352">
        <v>9249.1482100000012</v>
      </c>
      <c r="F13" s="352">
        <v>3652.9269599999998</v>
      </c>
      <c r="G13" s="352">
        <v>8974.1400399999984</v>
      </c>
      <c r="H13" s="352">
        <v>4569.1714599999996</v>
      </c>
      <c r="I13" s="352">
        <v>-2225.4305299999996</v>
      </c>
      <c r="J13" s="352">
        <v>3609.84773</v>
      </c>
      <c r="K13" s="352">
        <v>1943.79432</v>
      </c>
      <c r="L13" s="352">
        <v>-5190.0436799999998</v>
      </c>
      <c r="M13" s="352">
        <v>2786.97138</v>
      </c>
      <c r="N13" s="352">
        <v>1366.73604</v>
      </c>
      <c r="O13" s="352">
        <v>-865.88926000000004</v>
      </c>
      <c r="P13" s="351">
        <v>33050.522630000007</v>
      </c>
    </row>
    <row r="14" spans="1:28" ht="19.5" customHeight="1" x14ac:dyDescent="0.25">
      <c r="A14" s="490"/>
      <c r="B14" s="361" t="s">
        <v>518</v>
      </c>
      <c r="C14" s="362"/>
      <c r="D14" s="363">
        <v>6853.3915199999992</v>
      </c>
      <c r="E14" s="363">
        <v>8295.1051499999994</v>
      </c>
      <c r="F14" s="363">
        <v>20378.787340000003</v>
      </c>
      <c r="G14" s="363">
        <v>16662.1397</v>
      </c>
      <c r="H14" s="363">
        <v>-8514.0972300000012</v>
      </c>
      <c r="I14" s="363">
        <v>15592.01683</v>
      </c>
      <c r="J14" s="363">
        <v>40780.319650000005</v>
      </c>
      <c r="K14" s="363">
        <v>35485.346249999995</v>
      </c>
      <c r="L14" s="363">
        <v>1789893.03795</v>
      </c>
      <c r="M14" s="363">
        <v>39792.33728</v>
      </c>
      <c r="N14" s="363">
        <v>34239.181710000004</v>
      </c>
      <c r="O14" s="363">
        <v>27233.082120000003</v>
      </c>
      <c r="P14" s="363">
        <v>2026690.64827</v>
      </c>
    </row>
    <row r="15" spans="1:28" ht="19.5" customHeight="1" x14ac:dyDescent="0.25">
      <c r="A15" s="490"/>
      <c r="B15" s="360" t="s">
        <v>8</v>
      </c>
      <c r="C15" s="10"/>
      <c r="D15" s="352">
        <v>2755.71857</v>
      </c>
      <c r="E15" s="352">
        <v>5056.0275899999997</v>
      </c>
      <c r="F15" s="352">
        <v>9854.7027500000004</v>
      </c>
      <c r="G15" s="352">
        <v>16858.509239999999</v>
      </c>
      <c r="H15" s="352">
        <v>-9701.29558</v>
      </c>
      <c r="I15" s="352">
        <v>7671.06916</v>
      </c>
      <c r="J15" s="352">
        <v>10573.47409</v>
      </c>
      <c r="K15" s="352">
        <v>4250.8777</v>
      </c>
      <c r="L15" s="352">
        <v>1159104.2835500001</v>
      </c>
      <c r="M15" s="352">
        <v>3654.8060299999997</v>
      </c>
      <c r="N15" s="352">
        <v>-2516.5625</v>
      </c>
      <c r="O15" s="352">
        <v>22974.057230000002</v>
      </c>
      <c r="P15" s="351">
        <v>1230535.6678300002</v>
      </c>
    </row>
    <row r="16" spans="1:28" ht="19.5" customHeight="1" x14ac:dyDescent="0.25">
      <c r="A16" s="490"/>
      <c r="B16" s="360" t="s">
        <v>9</v>
      </c>
      <c r="C16" s="10"/>
      <c r="D16" s="352">
        <v>5.5</v>
      </c>
      <c r="E16" s="352">
        <v>901.10390000000007</v>
      </c>
      <c r="F16" s="352">
        <v>1287.3241699999999</v>
      </c>
      <c r="G16" s="352">
        <v>94.933800000000005</v>
      </c>
      <c r="H16" s="352">
        <v>11.938079999999999</v>
      </c>
      <c r="I16" s="352">
        <v>6.8312200000000001</v>
      </c>
      <c r="J16" s="352">
        <v>6.2448300000000003</v>
      </c>
      <c r="K16" s="352">
        <v>29.981000000000002</v>
      </c>
      <c r="L16" s="352">
        <v>562.98532</v>
      </c>
      <c r="M16" s="352">
        <v>2773.3396699999998</v>
      </c>
      <c r="N16" s="352">
        <v>34497.922570000002</v>
      </c>
      <c r="O16" s="352">
        <v>7.01396</v>
      </c>
      <c r="P16" s="351">
        <v>40185.118519999996</v>
      </c>
    </row>
    <row r="17" spans="1:19" ht="19.5" customHeight="1" x14ac:dyDescent="0.25">
      <c r="A17" s="490"/>
      <c r="B17" s="360" t="s">
        <v>10</v>
      </c>
      <c r="C17" s="10"/>
      <c r="D17" s="352">
        <v>615.02042000000006</v>
      </c>
      <c r="E17" s="352">
        <v>1592.95659</v>
      </c>
      <c r="F17" s="352">
        <v>1082.60367</v>
      </c>
      <c r="G17" s="352">
        <v>-441.20334000000003</v>
      </c>
      <c r="H17" s="352">
        <v>128.94380000000001</v>
      </c>
      <c r="I17" s="352">
        <v>1331.5685700000001</v>
      </c>
      <c r="J17" s="352">
        <v>28615.273089999999</v>
      </c>
      <c r="K17" s="352">
        <v>30024.670989999999</v>
      </c>
      <c r="L17" s="352">
        <v>342454.24102999998</v>
      </c>
      <c r="M17" s="352">
        <v>28177.854299999999</v>
      </c>
      <c r="N17" s="352">
        <v>1500.3120800000002</v>
      </c>
      <c r="O17" s="352">
        <v>-1656.40176</v>
      </c>
      <c r="P17" s="351">
        <v>433425.83944000001</v>
      </c>
    </row>
    <row r="18" spans="1:19" ht="19.5" customHeight="1" x14ac:dyDescent="0.25">
      <c r="A18" s="490"/>
      <c r="B18" s="360" t="s">
        <v>11</v>
      </c>
      <c r="C18" s="10"/>
      <c r="D18" s="352">
        <v>3477.1525299999994</v>
      </c>
      <c r="E18" s="352">
        <v>745.01706999999999</v>
      </c>
      <c r="F18" s="352">
        <v>8154.1567500000001</v>
      </c>
      <c r="G18" s="352">
        <v>149.89999999999998</v>
      </c>
      <c r="H18" s="352">
        <v>1046.31647</v>
      </c>
      <c r="I18" s="352">
        <v>6582.5478800000001</v>
      </c>
      <c r="J18" s="352">
        <v>1585.32764</v>
      </c>
      <c r="K18" s="352">
        <v>1179.81656</v>
      </c>
      <c r="L18" s="352">
        <v>287771.52805000002</v>
      </c>
      <c r="M18" s="352">
        <v>5186.3372800000006</v>
      </c>
      <c r="N18" s="352">
        <v>757.50956000000008</v>
      </c>
      <c r="O18" s="352">
        <v>5908.4126900000001</v>
      </c>
      <c r="P18" s="351">
        <v>322544.02247999999</v>
      </c>
    </row>
    <row r="19" spans="1:19" ht="15.75" x14ac:dyDescent="0.25">
      <c r="A19" s="490"/>
      <c r="B19" s="68"/>
      <c r="C19" s="10"/>
      <c r="D19" s="352"/>
      <c r="E19" s="352"/>
      <c r="F19" s="352"/>
      <c r="G19" s="352"/>
      <c r="H19" s="352"/>
      <c r="I19" s="352"/>
      <c r="J19" s="352"/>
      <c r="K19" s="352"/>
      <c r="L19" s="352"/>
      <c r="M19" s="352"/>
      <c r="N19" s="352"/>
      <c r="O19" s="352"/>
      <c r="P19" s="351"/>
    </row>
    <row r="20" spans="1:19" ht="18.75" customHeight="1" x14ac:dyDescent="0.25">
      <c r="A20" s="490"/>
      <c r="B20" s="361" t="s">
        <v>12</v>
      </c>
      <c r="C20" s="362"/>
      <c r="D20" s="363">
        <v>987192.48757999996</v>
      </c>
      <c r="E20" s="363">
        <v>920384.80091999983</v>
      </c>
      <c r="F20" s="363">
        <v>958180.40151999984</v>
      </c>
      <c r="G20" s="363">
        <v>1036132.53545</v>
      </c>
      <c r="H20" s="363">
        <v>931447.70195000002</v>
      </c>
      <c r="I20" s="363">
        <v>1012139.39539</v>
      </c>
      <c r="J20" s="363">
        <v>1045036.1817999999</v>
      </c>
      <c r="K20" s="363">
        <v>825848.00351000007</v>
      </c>
      <c r="L20" s="363">
        <v>909143.79089000006</v>
      </c>
      <c r="M20" s="363">
        <v>983303.84959</v>
      </c>
      <c r="N20" s="363">
        <f>972636.99129-700</f>
        <v>971936.99129000003</v>
      </c>
      <c r="O20" s="363">
        <v>1155452.4440600001</v>
      </c>
      <c r="P20" s="363">
        <v>11736198.58395</v>
      </c>
    </row>
    <row r="21" spans="1:19" ht="18.75" customHeight="1" x14ac:dyDescent="0.25">
      <c r="A21" s="490"/>
      <c r="B21" s="361" t="s">
        <v>519</v>
      </c>
      <c r="C21" s="362"/>
      <c r="D21" s="365">
        <v>892287.48306</v>
      </c>
      <c r="E21" s="365">
        <v>790817.83459999994</v>
      </c>
      <c r="F21" s="365">
        <v>811450.99839999992</v>
      </c>
      <c r="G21" s="365">
        <v>871854.91821999999</v>
      </c>
      <c r="H21" s="365">
        <v>773518.86074000003</v>
      </c>
      <c r="I21" s="365">
        <v>840776.01384999999</v>
      </c>
      <c r="J21" s="365">
        <v>913535.6068699999</v>
      </c>
      <c r="K21" s="365">
        <v>701940.21067000006</v>
      </c>
      <c r="L21" s="365">
        <v>760619.24459000002</v>
      </c>
      <c r="M21" s="365">
        <v>830970.31654000003</v>
      </c>
      <c r="N21" s="365">
        <f>823687.48956-700</f>
        <v>822987.48956000002</v>
      </c>
      <c r="O21" s="365">
        <v>993700.29330999998</v>
      </c>
      <c r="P21" s="363">
        <v>10004459.270409999</v>
      </c>
      <c r="S21" s="68"/>
    </row>
    <row r="22" spans="1:19" ht="18.75" customHeight="1" x14ac:dyDescent="0.25">
      <c r="A22" s="490"/>
      <c r="B22" s="360" t="s">
        <v>13</v>
      </c>
      <c r="C22" s="10"/>
      <c r="D22" s="352">
        <v>783960.27936000004</v>
      </c>
      <c r="E22" s="352">
        <v>664093.31585999997</v>
      </c>
      <c r="F22" s="352">
        <v>688523.36729999993</v>
      </c>
      <c r="G22" s="352">
        <v>760712.70264000003</v>
      </c>
      <c r="H22" s="352">
        <v>665068.29445000004</v>
      </c>
      <c r="I22" s="352">
        <v>739301.08958999999</v>
      </c>
      <c r="J22" s="352">
        <v>800088.91927999991</v>
      </c>
      <c r="K22" s="352">
        <v>610749.74311000004</v>
      </c>
      <c r="L22" s="352">
        <v>639008.23994</v>
      </c>
      <c r="M22" s="352">
        <v>719899.00792</v>
      </c>
      <c r="N22" s="352">
        <f>693167.04458-700</f>
        <v>692467.04457999999</v>
      </c>
      <c r="O22" s="352">
        <v>873809.45845999999</v>
      </c>
      <c r="P22" s="351">
        <v>8637681.4624899998</v>
      </c>
      <c r="S22" s="299"/>
    </row>
    <row r="23" spans="1:19" ht="18.75" customHeight="1" x14ac:dyDescent="0.25">
      <c r="A23" s="490"/>
      <c r="B23" s="360" t="s">
        <v>14</v>
      </c>
      <c r="C23" s="10"/>
      <c r="D23" s="352">
        <v>108327.2037</v>
      </c>
      <c r="E23" s="352">
        <v>126724.51874</v>
      </c>
      <c r="F23" s="352">
        <v>122927.6311</v>
      </c>
      <c r="G23" s="352">
        <v>111142.21558</v>
      </c>
      <c r="H23" s="352">
        <v>108450.56629</v>
      </c>
      <c r="I23" s="352">
        <v>101474.92426</v>
      </c>
      <c r="J23" s="352">
        <v>113446.68759</v>
      </c>
      <c r="K23" s="352">
        <v>91190.467560000005</v>
      </c>
      <c r="L23" s="352">
        <v>121611.00465</v>
      </c>
      <c r="M23" s="352">
        <v>111071.30862000001</v>
      </c>
      <c r="N23" s="352">
        <v>130520.44498</v>
      </c>
      <c r="O23" s="352">
        <v>119890.83485</v>
      </c>
      <c r="P23" s="351">
        <v>1366777.8079199998</v>
      </c>
    </row>
    <row r="24" spans="1:19" ht="18.75" customHeight="1" x14ac:dyDescent="0.25">
      <c r="A24" s="490"/>
      <c r="B24" s="360" t="s">
        <v>15</v>
      </c>
      <c r="C24" s="10"/>
      <c r="D24" s="352">
        <v>63918.647389999998</v>
      </c>
      <c r="E24" s="352">
        <v>99918.58765999999</v>
      </c>
      <c r="F24" s="352">
        <v>115913.79029999999</v>
      </c>
      <c r="G24" s="352">
        <v>134966.84961999999</v>
      </c>
      <c r="H24" s="352">
        <v>120188.09517</v>
      </c>
      <c r="I24" s="352">
        <v>118409.00653</v>
      </c>
      <c r="J24" s="352">
        <v>74521.327560000005</v>
      </c>
      <c r="K24" s="352">
        <v>87063.582399999999</v>
      </c>
      <c r="L24" s="352">
        <v>108572.47022</v>
      </c>
      <c r="M24" s="352">
        <v>110981.19437000001</v>
      </c>
      <c r="N24" s="352">
        <v>107791.2285</v>
      </c>
      <c r="O24" s="352">
        <v>119327.55693000001</v>
      </c>
      <c r="P24" s="351">
        <v>1261572.33665</v>
      </c>
    </row>
    <row r="25" spans="1:19" ht="18.75" customHeight="1" x14ac:dyDescent="0.25">
      <c r="A25" s="490"/>
      <c r="B25" s="360" t="s">
        <v>488</v>
      </c>
      <c r="C25" s="10"/>
      <c r="D25" s="352">
        <v>0</v>
      </c>
      <c r="E25" s="352">
        <v>0</v>
      </c>
      <c r="F25" s="352">
        <v>23.093240000000002</v>
      </c>
      <c r="G25" s="352">
        <v>313.98437000000001</v>
      </c>
      <c r="H25" s="352">
        <v>519.39031999999997</v>
      </c>
      <c r="I25" s="352">
        <v>4497.0159699999995</v>
      </c>
      <c r="J25" s="352">
        <v>30146.880519999999</v>
      </c>
      <c r="K25" s="352">
        <v>9070.7529300000006</v>
      </c>
      <c r="L25" s="352">
        <v>8643.62104</v>
      </c>
      <c r="M25" s="352">
        <v>11023.55603</v>
      </c>
      <c r="N25" s="352">
        <v>9262.6901400000006</v>
      </c>
      <c r="O25" s="352">
        <v>10413.88048</v>
      </c>
      <c r="P25" s="351">
        <v>83914.865040000004</v>
      </c>
    </row>
    <row r="26" spans="1:19" ht="18.75" customHeight="1" x14ac:dyDescent="0.25">
      <c r="A26" s="490"/>
      <c r="B26" s="360" t="s">
        <v>16</v>
      </c>
      <c r="C26" s="10"/>
      <c r="D26" s="352">
        <v>2253.5254799999998</v>
      </c>
      <c r="E26" s="352">
        <v>2187.3020699999997</v>
      </c>
      <c r="F26" s="352">
        <v>2545.5684000000001</v>
      </c>
      <c r="G26" s="352">
        <v>2090.6709500000002</v>
      </c>
      <c r="H26" s="352">
        <v>1937.2264700000001</v>
      </c>
      <c r="I26" s="352">
        <v>1773.65506</v>
      </c>
      <c r="J26" s="352">
        <v>1887.79944</v>
      </c>
      <c r="K26" s="352">
        <v>1787.3217099999999</v>
      </c>
      <c r="L26" s="352">
        <v>1561.6181999999999</v>
      </c>
      <c r="M26" s="352">
        <v>2009.0557699999999</v>
      </c>
      <c r="N26" s="352">
        <v>2049.7761</v>
      </c>
      <c r="O26" s="352">
        <v>2312.2752</v>
      </c>
      <c r="P26" s="351">
        <v>24395.794849999998</v>
      </c>
    </row>
    <row r="27" spans="1:19" ht="18.75" customHeight="1" x14ac:dyDescent="0.25">
      <c r="A27" s="490"/>
      <c r="B27" s="360" t="s">
        <v>17</v>
      </c>
      <c r="C27" s="10"/>
      <c r="D27" s="352">
        <v>28732.83165</v>
      </c>
      <c r="E27" s="352">
        <v>27461.076590000001</v>
      </c>
      <c r="F27" s="352">
        <v>28246.95118</v>
      </c>
      <c r="G27" s="352">
        <v>26906.112289999997</v>
      </c>
      <c r="H27" s="352">
        <v>35284.129249999998</v>
      </c>
      <c r="I27" s="352">
        <v>46683.703979999998</v>
      </c>
      <c r="J27" s="352">
        <v>24944.56741</v>
      </c>
      <c r="K27" s="352">
        <v>25986.1358</v>
      </c>
      <c r="L27" s="352">
        <v>29746.83684</v>
      </c>
      <c r="M27" s="352">
        <v>28319.726879999998</v>
      </c>
      <c r="N27" s="352">
        <v>29845.806989999997</v>
      </c>
      <c r="O27" s="352">
        <v>29698.438140000002</v>
      </c>
      <c r="P27" s="351">
        <v>361856.31699999992</v>
      </c>
    </row>
    <row r="28" spans="1:19" ht="15.75" x14ac:dyDescent="0.25">
      <c r="A28" s="490"/>
      <c r="B28" s="68"/>
      <c r="C28" s="10"/>
      <c r="D28" s="352"/>
      <c r="E28" s="352"/>
      <c r="F28" s="352"/>
      <c r="G28" s="352"/>
      <c r="H28" s="352"/>
      <c r="I28" s="352"/>
      <c r="J28" s="352"/>
      <c r="K28" s="352"/>
      <c r="L28" s="352"/>
      <c r="M28" s="352"/>
      <c r="N28" s="352"/>
      <c r="O28" s="352"/>
      <c r="P28" s="351"/>
    </row>
    <row r="29" spans="1:19" ht="15.75" x14ac:dyDescent="0.25">
      <c r="A29" s="490"/>
      <c r="B29" s="361" t="s">
        <v>18</v>
      </c>
      <c r="C29" s="362"/>
      <c r="D29" s="363">
        <v>880587.62849999988</v>
      </c>
      <c r="E29" s="363">
        <v>1030557.8528400002</v>
      </c>
      <c r="F29" s="363">
        <v>1194614.4050400003</v>
      </c>
      <c r="G29" s="363">
        <v>1003095.53101</v>
      </c>
      <c r="H29" s="363">
        <v>977273.15690000006</v>
      </c>
      <c r="I29" s="363">
        <v>1102273.5768800001</v>
      </c>
      <c r="J29" s="363">
        <v>1419690.2205999999</v>
      </c>
      <c r="K29" s="363">
        <v>902455.23595</v>
      </c>
      <c r="L29" s="363">
        <v>1223132.3058</v>
      </c>
      <c r="M29" s="363">
        <v>1992471.5349699999</v>
      </c>
      <c r="N29" s="363">
        <v>1053599.2949000001</v>
      </c>
      <c r="O29" s="363">
        <v>1422339.74251</v>
      </c>
      <c r="P29" s="363">
        <v>14202090.485900002</v>
      </c>
    </row>
    <row r="30" spans="1:19" ht="23.45" customHeight="1" x14ac:dyDescent="0.25">
      <c r="A30" s="490"/>
      <c r="B30" s="361" t="s">
        <v>520</v>
      </c>
      <c r="C30" s="362"/>
      <c r="D30" s="365">
        <v>760412.01553999993</v>
      </c>
      <c r="E30" s="365">
        <v>893727.95468000008</v>
      </c>
      <c r="F30" s="365">
        <v>1077429.6354200002</v>
      </c>
      <c r="G30" s="365">
        <v>874116.72532000009</v>
      </c>
      <c r="H30" s="365">
        <v>865864.83844000008</v>
      </c>
      <c r="I30" s="365">
        <v>962351.29084000003</v>
      </c>
      <c r="J30" s="365">
        <v>1289428.4307499998</v>
      </c>
      <c r="K30" s="365">
        <v>799424.47990999999</v>
      </c>
      <c r="L30" s="365">
        <v>1162078.1009899999</v>
      </c>
      <c r="M30" s="365">
        <v>1847018.3127299999</v>
      </c>
      <c r="N30" s="365">
        <v>911816.6177099999</v>
      </c>
      <c r="O30" s="365">
        <v>1220704.82959</v>
      </c>
      <c r="P30" s="363">
        <v>12664373.23192</v>
      </c>
    </row>
    <row r="31" spans="1:19" ht="18.75" customHeight="1" x14ac:dyDescent="0.25">
      <c r="A31" s="490"/>
      <c r="B31" s="360" t="s">
        <v>19</v>
      </c>
      <c r="C31" s="10"/>
      <c r="D31" s="353">
        <v>717650.21389000001</v>
      </c>
      <c r="E31" s="353">
        <v>849143.19994000008</v>
      </c>
      <c r="F31" s="353">
        <v>711441.91260000004</v>
      </c>
      <c r="G31" s="353">
        <v>750659.26608000009</v>
      </c>
      <c r="H31" s="353">
        <v>833270.65497000003</v>
      </c>
      <c r="I31" s="353">
        <v>798774.14022000006</v>
      </c>
      <c r="J31" s="353">
        <v>834761.8894199999</v>
      </c>
      <c r="K31" s="353">
        <v>757566.49563000002</v>
      </c>
      <c r="L31" s="353">
        <v>1004880.9640599999</v>
      </c>
      <c r="M31" s="353">
        <v>743173.00624999998</v>
      </c>
      <c r="N31" s="353">
        <v>860731.48451999994</v>
      </c>
      <c r="O31" s="353">
        <v>752402.27402000001</v>
      </c>
      <c r="P31" s="351">
        <v>9614455.5015999991</v>
      </c>
    </row>
    <row r="32" spans="1:19" ht="18.75" customHeight="1" x14ac:dyDescent="0.25">
      <c r="A32" s="490"/>
      <c r="B32" s="360" t="s">
        <v>381</v>
      </c>
      <c r="C32" s="10"/>
      <c r="D32" s="353">
        <v>33687.135390000003</v>
      </c>
      <c r="E32" s="353">
        <v>29284.217379999998</v>
      </c>
      <c r="F32" s="353">
        <v>344271.72918000002</v>
      </c>
      <c r="G32" s="353">
        <v>51587.999309999999</v>
      </c>
      <c r="H32" s="353">
        <v>19226.31655</v>
      </c>
      <c r="I32" s="353">
        <v>150159.18181000001</v>
      </c>
      <c r="J32" s="353">
        <v>439888.68816000002</v>
      </c>
      <c r="K32" s="353">
        <v>18821.836920000002</v>
      </c>
      <c r="L32" s="353">
        <v>47712.138049999994</v>
      </c>
      <c r="M32" s="353">
        <v>283335.84232999996</v>
      </c>
      <c r="N32" s="353">
        <v>22116.46168</v>
      </c>
      <c r="O32" s="353">
        <v>295561.88782</v>
      </c>
      <c r="P32" s="351">
        <v>1735653.4345799997</v>
      </c>
    </row>
    <row r="33" spans="1:16" ht="18.75" customHeight="1" x14ac:dyDescent="0.25">
      <c r="A33" s="490"/>
      <c r="B33" s="360" t="s">
        <v>380</v>
      </c>
      <c r="C33" s="10"/>
      <c r="D33" s="353">
        <v>9074.66626</v>
      </c>
      <c r="E33" s="353">
        <v>15300.53736</v>
      </c>
      <c r="F33" s="353">
        <v>21715.993640000001</v>
      </c>
      <c r="G33" s="353">
        <v>71869.459930000012</v>
      </c>
      <c r="H33" s="353">
        <v>13367.86692</v>
      </c>
      <c r="I33" s="353">
        <v>13417.96881</v>
      </c>
      <c r="J33" s="353">
        <v>14777.85317</v>
      </c>
      <c r="K33" s="353">
        <v>23036.147359999999</v>
      </c>
      <c r="L33" s="353">
        <v>109484.99888</v>
      </c>
      <c r="M33" s="353">
        <v>820509.46415000001</v>
      </c>
      <c r="N33" s="353">
        <v>28968.67151</v>
      </c>
      <c r="O33" s="353">
        <v>172740.66774999999</v>
      </c>
      <c r="P33" s="351">
        <v>1314264.29574</v>
      </c>
    </row>
    <row r="34" spans="1:16" ht="18.75" customHeight="1" x14ac:dyDescent="0.25">
      <c r="A34" s="490"/>
      <c r="B34" s="360" t="s">
        <v>20</v>
      </c>
      <c r="C34" s="10"/>
      <c r="D34" s="113">
        <v>32551.407149999999</v>
      </c>
      <c r="E34" s="113">
        <v>45252.039159999993</v>
      </c>
      <c r="F34" s="113">
        <v>41884.210770000005</v>
      </c>
      <c r="G34" s="113">
        <v>41858.290990000001</v>
      </c>
      <c r="H34" s="113">
        <v>37774.972729999994</v>
      </c>
      <c r="I34" s="113">
        <v>44895.626469999996</v>
      </c>
      <c r="J34" s="113">
        <v>37726.893810000001</v>
      </c>
      <c r="K34" s="113">
        <v>27802.395619999999</v>
      </c>
      <c r="L34" s="113">
        <v>33435.698980000001</v>
      </c>
      <c r="M34" s="113">
        <v>34143.505619999996</v>
      </c>
      <c r="N34" s="113">
        <v>46849.588830000001</v>
      </c>
      <c r="O34" s="113">
        <v>53830.8004</v>
      </c>
      <c r="P34" s="351">
        <v>478005.43053000007</v>
      </c>
    </row>
    <row r="35" spans="1:16" ht="18.75" customHeight="1" x14ac:dyDescent="0.25">
      <c r="A35" s="490"/>
      <c r="B35" s="360" t="s">
        <v>21</v>
      </c>
      <c r="C35" s="10"/>
      <c r="D35" s="113">
        <v>77059.752930000002</v>
      </c>
      <c r="E35" s="113">
        <v>81755.757379999995</v>
      </c>
      <c r="F35" s="113">
        <v>64740.588189999995</v>
      </c>
      <c r="G35" s="113">
        <v>76318.964250000005</v>
      </c>
      <c r="H35" s="113">
        <v>68533.127389999994</v>
      </c>
      <c r="I35" s="113">
        <v>84547.275909999997</v>
      </c>
      <c r="J35" s="113">
        <v>77149.915640000007</v>
      </c>
      <c r="K35" s="113">
        <v>68383.295760000008</v>
      </c>
      <c r="L35" s="113">
        <v>92878.387709999995</v>
      </c>
      <c r="M35" s="113">
        <v>80185.519019999992</v>
      </c>
      <c r="N35" s="113">
        <v>83719.099760000012</v>
      </c>
      <c r="O35" s="113">
        <v>122655.71253</v>
      </c>
      <c r="P35" s="351">
        <v>977927.39647000004</v>
      </c>
    </row>
    <row r="36" spans="1:16" ht="18.75" customHeight="1" x14ac:dyDescent="0.25">
      <c r="A36" s="490"/>
      <c r="B36" s="360" t="s">
        <v>403</v>
      </c>
      <c r="C36" s="10"/>
      <c r="D36" s="354">
        <v>9990.3881300000012</v>
      </c>
      <c r="E36" s="354">
        <v>8560.8626999999997</v>
      </c>
      <c r="F36" s="354">
        <v>11038.22919</v>
      </c>
      <c r="G36" s="354">
        <v>8832.1360199999999</v>
      </c>
      <c r="H36" s="354">
        <v>9275.8761400000003</v>
      </c>
      <c r="I36" s="113">
        <v>10939.167439999999</v>
      </c>
      <c r="J36" s="113">
        <v>9751.5882100000017</v>
      </c>
      <c r="K36" s="113">
        <v>8921.1687100000017</v>
      </c>
      <c r="L36" s="113">
        <v>12189.667210000001</v>
      </c>
      <c r="M36" s="113">
        <v>10409.803019999999</v>
      </c>
      <c r="N36" s="354">
        <v>9836.7964700000011</v>
      </c>
      <c r="O36" s="354">
        <v>10865.779480000001</v>
      </c>
      <c r="P36" s="351">
        <v>120611.46272000001</v>
      </c>
    </row>
    <row r="37" spans="1:16" ht="18.75" customHeight="1" x14ac:dyDescent="0.25">
      <c r="A37" s="490"/>
      <c r="B37" s="360" t="s">
        <v>523</v>
      </c>
      <c r="C37" s="10"/>
      <c r="D37" s="113">
        <v>574.06475</v>
      </c>
      <c r="E37" s="113">
        <v>1261.23892</v>
      </c>
      <c r="F37" s="113">
        <v>-478.25853000000001</v>
      </c>
      <c r="G37" s="113">
        <v>1969.41443</v>
      </c>
      <c r="H37" s="113">
        <v>-4175.6578</v>
      </c>
      <c r="I37" s="113">
        <v>-459.78378000000004</v>
      </c>
      <c r="J37" s="113">
        <v>5633.3921900000005</v>
      </c>
      <c r="K37" s="113">
        <v>-2076.1040499999999</v>
      </c>
      <c r="L37" s="113">
        <v>-77449.54909</v>
      </c>
      <c r="M37" s="113">
        <v>20714.394579999996</v>
      </c>
      <c r="N37" s="113">
        <v>1377.1921299999999</v>
      </c>
      <c r="O37" s="113">
        <v>14282.620510000001</v>
      </c>
      <c r="P37" s="351">
        <v>-38827.035740000007</v>
      </c>
    </row>
    <row r="38" spans="1:16" ht="15.75" x14ac:dyDescent="0.25">
      <c r="A38" s="490"/>
      <c r="B38" s="68"/>
      <c r="C38" s="10"/>
      <c r="D38" s="113"/>
      <c r="E38" s="113"/>
      <c r="F38" s="113"/>
      <c r="G38" s="113"/>
      <c r="H38" s="113"/>
      <c r="I38" s="113"/>
      <c r="J38" s="113"/>
      <c r="K38" s="113"/>
      <c r="L38" s="113"/>
      <c r="M38" s="113"/>
      <c r="N38" s="113"/>
      <c r="O38" s="113"/>
      <c r="P38" s="351"/>
    </row>
    <row r="39" spans="1:16" ht="18.75" customHeight="1" x14ac:dyDescent="0.25">
      <c r="A39" s="490"/>
      <c r="B39" s="361" t="s">
        <v>23</v>
      </c>
      <c r="C39" s="362"/>
      <c r="D39" s="363">
        <v>38461.932990000001</v>
      </c>
      <c r="E39" s="363">
        <v>19563.77217</v>
      </c>
      <c r="F39" s="363">
        <v>1011.0648400000009</v>
      </c>
      <c r="G39" s="363">
        <v>4171.4374200000002</v>
      </c>
      <c r="H39" s="363">
        <v>46525.249680000008</v>
      </c>
      <c r="I39" s="363">
        <v>37247.567600000002</v>
      </c>
      <c r="J39" s="363">
        <v>73444.873720000003</v>
      </c>
      <c r="K39" s="363">
        <v>72328.69313</v>
      </c>
      <c r="L39" s="363">
        <v>45840.057889999996</v>
      </c>
      <c r="M39" s="363">
        <v>215126.83094999997</v>
      </c>
      <c r="N39" s="363">
        <v>325124.83188999997</v>
      </c>
      <c r="O39" s="363">
        <v>37835.725709999999</v>
      </c>
      <c r="P39" s="363">
        <v>916682.03798999998</v>
      </c>
    </row>
    <row r="40" spans="1:16" ht="18.75" customHeight="1" x14ac:dyDescent="0.25">
      <c r="A40" s="490"/>
      <c r="B40" s="360" t="s">
        <v>24</v>
      </c>
      <c r="C40" s="10"/>
      <c r="D40" s="113">
        <v>0</v>
      </c>
      <c r="E40" s="113">
        <v>0</v>
      </c>
      <c r="F40" s="113">
        <v>0</v>
      </c>
      <c r="G40" s="113">
        <v>0</v>
      </c>
      <c r="H40" s="113">
        <v>0</v>
      </c>
      <c r="I40" s="113">
        <v>0</v>
      </c>
      <c r="J40" s="113">
        <v>73300</v>
      </c>
      <c r="K40" s="113">
        <v>71600</v>
      </c>
      <c r="L40" s="113">
        <v>0</v>
      </c>
      <c r="M40" s="113">
        <v>23300</v>
      </c>
      <c r="N40" s="113">
        <v>23200</v>
      </c>
      <c r="O40" s="113">
        <v>25000</v>
      </c>
      <c r="P40" s="351">
        <v>216400</v>
      </c>
    </row>
    <row r="41" spans="1:16" ht="18.75" customHeight="1" x14ac:dyDescent="0.25">
      <c r="A41" s="490"/>
      <c r="B41" s="361" t="s">
        <v>521</v>
      </c>
      <c r="C41" s="362"/>
      <c r="D41" s="365">
        <v>29620.690450000006</v>
      </c>
      <c r="E41" s="365">
        <v>11639.571660000001</v>
      </c>
      <c r="F41" s="365">
        <v>-6441.3327799999988</v>
      </c>
      <c r="G41" s="365">
        <v>-2597.222929999999</v>
      </c>
      <c r="H41" s="365">
        <v>38705.731980000004</v>
      </c>
      <c r="I41" s="365">
        <v>29953.293030000001</v>
      </c>
      <c r="J41" s="365">
        <v>-5503.5876999999973</v>
      </c>
      <c r="K41" s="365">
        <v>-5875.3222500000011</v>
      </c>
      <c r="L41" s="365">
        <v>39859.172559999999</v>
      </c>
      <c r="M41" s="365">
        <v>182853.59331999999</v>
      </c>
      <c r="N41" s="365">
        <v>290057.77087999997</v>
      </c>
      <c r="O41" s="365">
        <v>18733.263889999998</v>
      </c>
      <c r="P41" s="363">
        <v>621005.62210999988</v>
      </c>
    </row>
    <row r="42" spans="1:16" ht="18.75" customHeight="1" x14ac:dyDescent="0.25">
      <c r="A42" s="490"/>
      <c r="B42" s="360" t="s">
        <v>233</v>
      </c>
      <c r="C42" s="10"/>
      <c r="D42" s="113">
        <v>6661.3212400000002</v>
      </c>
      <c r="E42" s="113">
        <v>6269.7621300000001</v>
      </c>
      <c r="F42" s="113">
        <v>5539.6344000000008</v>
      </c>
      <c r="G42" s="113">
        <v>6594.5944900000004</v>
      </c>
      <c r="H42" s="113">
        <v>6422.6844000000001</v>
      </c>
      <c r="I42" s="113">
        <v>22882.23144</v>
      </c>
      <c r="J42" s="113">
        <v>7983.7708300000004</v>
      </c>
      <c r="K42" s="113">
        <v>6705.0188699999999</v>
      </c>
      <c r="L42" s="113">
        <v>33537.013879999999</v>
      </c>
      <c r="M42" s="113">
        <v>12699.24127</v>
      </c>
      <c r="N42" s="113">
        <v>-1247.6477299999999</v>
      </c>
      <c r="O42" s="113">
        <v>5090.86337</v>
      </c>
      <c r="P42" s="351">
        <v>119138.48859000001</v>
      </c>
    </row>
    <row r="43" spans="1:16" ht="18.75" customHeight="1" x14ac:dyDescent="0.25">
      <c r="A43" s="490"/>
      <c r="B43" s="366" t="s">
        <v>25</v>
      </c>
      <c r="C43" s="362"/>
      <c r="D43" s="365">
        <v>22959.369210000004</v>
      </c>
      <c r="E43" s="365">
        <v>5369.8095300000004</v>
      </c>
      <c r="F43" s="365">
        <v>-11980.96718</v>
      </c>
      <c r="G43" s="365">
        <v>-9191.8174199999994</v>
      </c>
      <c r="H43" s="365">
        <v>32283.047580000002</v>
      </c>
      <c r="I43" s="365">
        <v>7071.061590000003</v>
      </c>
      <c r="J43" s="365">
        <v>-13487.358529999998</v>
      </c>
      <c r="K43" s="365">
        <v>-12580.341120000001</v>
      </c>
      <c r="L43" s="365">
        <v>6322.1586800000005</v>
      </c>
      <c r="M43" s="365">
        <v>170154.35204999999</v>
      </c>
      <c r="N43" s="365">
        <v>291305.41860999999</v>
      </c>
      <c r="O43" s="365">
        <v>13642.400519999999</v>
      </c>
      <c r="P43" s="363">
        <v>501867.13352000003</v>
      </c>
    </row>
    <row r="44" spans="1:16" ht="18.75" customHeight="1" x14ac:dyDescent="0.25">
      <c r="A44" s="490"/>
      <c r="B44" s="360" t="s">
        <v>382</v>
      </c>
      <c r="C44" s="10"/>
      <c r="D44" s="113">
        <v>4684.9603799999995</v>
      </c>
      <c r="E44" s="113">
        <v>961.08109999999999</v>
      </c>
      <c r="F44" s="113">
        <v>810.10275999999999</v>
      </c>
      <c r="G44" s="113">
        <v>786.85243999999989</v>
      </c>
      <c r="H44" s="113">
        <v>1484.02441</v>
      </c>
      <c r="I44" s="113">
        <v>923.50040999999999</v>
      </c>
      <c r="J44" s="113">
        <v>946.22587999999996</v>
      </c>
      <c r="K44" s="113">
        <v>791.61300000000006</v>
      </c>
      <c r="L44" s="113">
        <v>3409.62246</v>
      </c>
      <c r="M44" s="113">
        <v>1315.5967900000001</v>
      </c>
      <c r="N44" s="113">
        <v>1300.0753200000001</v>
      </c>
      <c r="O44" s="113">
        <v>2733.74505</v>
      </c>
      <c r="P44" s="351">
        <v>20147.400000000001</v>
      </c>
    </row>
    <row r="45" spans="1:16" ht="18.75" customHeight="1" x14ac:dyDescent="0.25">
      <c r="A45" s="490"/>
      <c r="B45" s="360" t="s">
        <v>383</v>
      </c>
      <c r="C45" s="10"/>
      <c r="D45" s="113">
        <v>-10951.884699999999</v>
      </c>
      <c r="E45" s="113">
        <v>474.12978999999996</v>
      </c>
      <c r="F45" s="113">
        <v>-15462.73948</v>
      </c>
      <c r="G45" s="113">
        <v>-16973.984570000001</v>
      </c>
      <c r="H45" s="113">
        <v>28415.235270000001</v>
      </c>
      <c r="I45" s="113">
        <v>-12789.70642</v>
      </c>
      <c r="J45" s="113">
        <v>-18695.097309999997</v>
      </c>
      <c r="K45" s="113">
        <v>-13481.244710000001</v>
      </c>
      <c r="L45" s="113">
        <v>29.17502</v>
      </c>
      <c r="M45" s="113">
        <v>136680.93719999999</v>
      </c>
      <c r="N45" s="113">
        <v>102914.35609</v>
      </c>
      <c r="O45" s="113">
        <v>11575.750669999999</v>
      </c>
      <c r="P45" s="351">
        <v>191734.92685000002</v>
      </c>
    </row>
    <row r="46" spans="1:16" ht="18.75" customHeight="1" x14ac:dyDescent="0.25">
      <c r="A46" s="490"/>
      <c r="B46" s="360" t="s">
        <v>384</v>
      </c>
      <c r="C46" s="10"/>
      <c r="D46" s="113">
        <v>29226.293530000003</v>
      </c>
      <c r="E46" s="113">
        <v>3934.5986400000002</v>
      </c>
      <c r="F46" s="113">
        <v>2671.6695399999999</v>
      </c>
      <c r="G46" s="113">
        <v>6995.3147099999996</v>
      </c>
      <c r="H46" s="113">
        <v>2383.7878999999998</v>
      </c>
      <c r="I46" s="113">
        <v>18937.267600000003</v>
      </c>
      <c r="J46" s="113">
        <v>4261.5129000000006</v>
      </c>
      <c r="K46" s="113">
        <v>109.29058999999999</v>
      </c>
      <c r="L46" s="113">
        <v>2883.3612000000003</v>
      </c>
      <c r="M46" s="113">
        <v>32157.818059999998</v>
      </c>
      <c r="N46" s="113">
        <v>187090.98719999997</v>
      </c>
      <c r="O46" s="113">
        <v>-667.09519999999998</v>
      </c>
      <c r="P46" s="351">
        <v>289984.80667000002</v>
      </c>
    </row>
    <row r="47" spans="1:16" ht="18.75" customHeight="1" x14ac:dyDescent="0.25">
      <c r="A47" s="490"/>
      <c r="B47" s="85" t="s">
        <v>522</v>
      </c>
      <c r="C47" s="10"/>
      <c r="D47" s="113">
        <v>8841.2425399999993</v>
      </c>
      <c r="E47" s="113">
        <v>7924.2005099999997</v>
      </c>
      <c r="F47" s="113">
        <v>7452.3976199999997</v>
      </c>
      <c r="G47" s="113">
        <v>6768.6603499999992</v>
      </c>
      <c r="H47" s="113">
        <v>7819.5177000000003</v>
      </c>
      <c r="I47" s="113">
        <v>7294.2745700000005</v>
      </c>
      <c r="J47" s="113">
        <v>5648.4614199999996</v>
      </c>
      <c r="K47" s="113">
        <v>6604.0153799999998</v>
      </c>
      <c r="L47" s="113">
        <v>5980.8853300000001</v>
      </c>
      <c r="M47" s="113">
        <v>8973.2376300000014</v>
      </c>
      <c r="N47" s="113">
        <v>11867.061009999999</v>
      </c>
      <c r="O47" s="113">
        <v>-5897.5381799999996</v>
      </c>
      <c r="P47" s="351">
        <v>79276.415879999986</v>
      </c>
    </row>
    <row r="48" spans="1:16" ht="15.75" x14ac:dyDescent="0.25">
      <c r="B48" s="13"/>
      <c r="C48" s="10"/>
      <c r="P48" s="10"/>
    </row>
    <row r="49" spans="2:2" ht="17.25" x14ac:dyDescent="0.25">
      <c r="B49" s="141" t="s">
        <v>501</v>
      </c>
    </row>
  </sheetData>
  <mergeCells count="2">
    <mergeCell ref="A1:A47"/>
    <mergeCell ref="B2:P2"/>
  </mergeCells>
  <phoneticPr fontId="0" type="noConversion"/>
  <printOptions verticalCentered="1"/>
  <pageMargins left="0.25" right="0.5" top="1" bottom="0.5" header="0.25" footer="0.25"/>
  <pageSetup scale="56" orientation="landscape" r:id="rId1"/>
  <headerFooter scaleWithDoc="0">
    <oddHeader>&amp;R&amp;"Times New Roman,Bold Italic"Pennsylvania Department of Revenue</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zoomScale="86" zoomScaleNormal="86" workbookViewId="0">
      <selection sqref="A1:I1"/>
    </sheetView>
  </sheetViews>
  <sheetFormatPr defaultColWidth="8.83203125" defaultRowHeight="12.75" x14ac:dyDescent="0.2"/>
  <cols>
    <col min="1" max="1" width="9.33203125" style="321" customWidth="1"/>
    <col min="2" max="2" width="17.33203125" style="222" customWidth="1"/>
    <col min="3" max="3" width="3.83203125" style="222" customWidth="1"/>
    <col min="4" max="4" width="17.33203125" style="222" customWidth="1"/>
    <col min="5" max="5" width="3.83203125" style="222" customWidth="1"/>
    <col min="6" max="6" width="25" style="224" bestFit="1" customWidth="1"/>
    <col min="7" max="7" width="3.83203125" style="222" customWidth="1"/>
    <col min="8" max="8" width="13.33203125" style="224" bestFit="1" customWidth="1"/>
    <col min="9" max="9" width="26.83203125" style="224" customWidth="1"/>
    <col min="10" max="16384" width="8.83203125" style="224"/>
  </cols>
  <sheetData>
    <row r="1" spans="1:17" ht="18.75" x14ac:dyDescent="0.3">
      <c r="A1" s="527" t="s">
        <v>340</v>
      </c>
      <c r="B1" s="527"/>
      <c r="C1" s="527"/>
      <c r="D1" s="527"/>
      <c r="E1" s="527"/>
      <c r="F1" s="527"/>
      <c r="G1" s="527"/>
      <c r="H1" s="527"/>
      <c r="I1" s="527"/>
    </row>
    <row r="2" spans="1:17" ht="15.75" x14ac:dyDescent="0.25">
      <c r="A2" s="335"/>
      <c r="B2" s="336"/>
      <c r="C2" s="336"/>
      <c r="D2" s="188"/>
      <c r="E2" s="188"/>
      <c r="G2" s="188"/>
      <c r="J2" s="262"/>
      <c r="K2" s="219"/>
      <c r="L2" s="262"/>
      <c r="M2" s="262"/>
      <c r="N2" s="262"/>
      <c r="O2" s="262"/>
      <c r="P2" s="262"/>
      <c r="Q2" s="262"/>
    </row>
    <row r="3" spans="1:17" x14ac:dyDescent="0.2">
      <c r="A3" s="189" t="s">
        <v>341</v>
      </c>
      <c r="B3" s="190" t="s">
        <v>342</v>
      </c>
      <c r="C3" s="190"/>
      <c r="D3" s="190" t="s">
        <v>343</v>
      </c>
      <c r="E3" s="191"/>
      <c r="F3" s="190" t="s">
        <v>344</v>
      </c>
      <c r="G3" s="191"/>
      <c r="H3" s="190" t="s">
        <v>345</v>
      </c>
      <c r="K3" s="220"/>
      <c r="L3" s="220"/>
      <c r="M3" s="220"/>
      <c r="N3" s="221"/>
      <c r="O3" s="220"/>
      <c r="P3" s="221"/>
      <c r="Q3" s="220"/>
    </row>
    <row r="4" spans="1:17" x14ac:dyDescent="0.2">
      <c r="A4" s="337">
        <v>1992</v>
      </c>
      <c r="B4" s="338">
        <v>125808</v>
      </c>
      <c r="C4" s="338"/>
      <c r="D4" s="338">
        <v>57584</v>
      </c>
      <c r="E4" s="339"/>
      <c r="F4" s="338"/>
      <c r="G4" s="339"/>
      <c r="H4" s="322">
        <v>48925.988936644826</v>
      </c>
      <c r="I4" s="249"/>
      <c r="K4" s="220"/>
      <c r="L4" s="220"/>
      <c r="M4" s="220"/>
      <c r="N4" s="221"/>
      <c r="O4" s="220"/>
      <c r="P4" s="221"/>
      <c r="Q4" s="220"/>
    </row>
    <row r="5" spans="1:17" x14ac:dyDescent="0.2">
      <c r="A5" s="337">
        <v>1993</v>
      </c>
      <c r="B5" s="338">
        <v>125907</v>
      </c>
      <c r="C5" s="338"/>
      <c r="D5" s="338">
        <v>62624</v>
      </c>
      <c r="E5" s="339"/>
      <c r="F5" s="338"/>
      <c r="G5" s="339"/>
      <c r="H5" s="322">
        <v>48338.877069405091</v>
      </c>
      <c r="I5" s="249"/>
      <c r="K5" s="322"/>
      <c r="L5" s="322"/>
      <c r="M5" s="322"/>
      <c r="N5" s="222"/>
      <c r="O5" s="322"/>
      <c r="P5" s="222"/>
      <c r="Q5" s="322"/>
    </row>
    <row r="6" spans="1:17" x14ac:dyDescent="0.2">
      <c r="A6" s="337">
        <v>1994</v>
      </c>
      <c r="B6" s="338">
        <v>126322</v>
      </c>
      <c r="C6" s="338"/>
      <c r="D6" s="338">
        <v>61752</v>
      </c>
      <c r="E6" s="339"/>
      <c r="F6" s="338"/>
      <c r="G6" s="339"/>
      <c r="H6" s="322">
        <v>49208.976856654386</v>
      </c>
      <c r="I6" s="249"/>
      <c r="K6" s="322"/>
      <c r="L6" s="322"/>
      <c r="M6" s="322"/>
      <c r="N6" s="222"/>
      <c r="O6" s="322"/>
      <c r="P6" s="222"/>
      <c r="Q6" s="322"/>
    </row>
    <row r="7" spans="1:17" x14ac:dyDescent="0.2">
      <c r="A7" s="337">
        <v>1995</v>
      </c>
      <c r="B7" s="338">
        <v>133601</v>
      </c>
      <c r="C7" s="338"/>
      <c r="D7" s="338">
        <v>67860</v>
      </c>
      <c r="E7" s="339"/>
      <c r="F7" s="338"/>
      <c r="G7" s="339"/>
      <c r="H7" s="322">
        <v>52063.097514340341</v>
      </c>
      <c r="I7" s="249"/>
      <c r="K7" s="322"/>
      <c r="L7" s="322"/>
      <c r="M7" s="322"/>
      <c r="N7" s="222"/>
      <c r="O7" s="322"/>
      <c r="P7" s="222"/>
      <c r="Q7" s="322"/>
    </row>
    <row r="8" spans="1:17" x14ac:dyDescent="0.2">
      <c r="A8" s="337">
        <v>1996</v>
      </c>
      <c r="B8" s="338">
        <v>133404</v>
      </c>
      <c r="C8" s="338"/>
      <c r="D8" s="338">
        <v>74236</v>
      </c>
      <c r="E8" s="339"/>
      <c r="F8" s="338"/>
      <c r="G8" s="339"/>
      <c r="H8" s="322">
        <v>54458</v>
      </c>
      <c r="I8" s="249"/>
      <c r="K8" s="322"/>
      <c r="L8" s="322"/>
      <c r="M8" s="322"/>
      <c r="N8" s="222"/>
      <c r="O8" s="322"/>
      <c r="P8" s="222"/>
      <c r="Q8" s="322"/>
    </row>
    <row r="9" spans="1:17" x14ac:dyDescent="0.2">
      <c r="A9" s="337">
        <v>1997</v>
      </c>
      <c r="B9" s="338">
        <v>133994</v>
      </c>
      <c r="C9" s="338"/>
      <c r="D9" s="338">
        <v>81084</v>
      </c>
      <c r="E9" s="339"/>
      <c r="F9" s="338"/>
      <c r="G9" s="339"/>
      <c r="H9" s="322">
        <v>66447</v>
      </c>
      <c r="I9" s="249"/>
      <c r="K9" s="322"/>
      <c r="L9" s="322"/>
      <c r="M9" s="322"/>
      <c r="N9" s="222"/>
      <c r="O9" s="322"/>
      <c r="P9" s="222"/>
      <c r="Q9" s="322"/>
    </row>
    <row r="10" spans="1:17" x14ac:dyDescent="0.2">
      <c r="A10" s="337">
        <v>1998</v>
      </c>
      <c r="B10" s="338">
        <v>139179</v>
      </c>
      <c r="C10" s="338"/>
      <c r="D10" s="338">
        <v>88751</v>
      </c>
      <c r="E10" s="339"/>
      <c r="F10" s="338">
        <v>3547</v>
      </c>
      <c r="G10" s="339"/>
      <c r="H10" s="322">
        <v>65694</v>
      </c>
      <c r="I10" s="249"/>
      <c r="K10" s="322"/>
      <c r="L10" s="322"/>
      <c r="M10" s="322"/>
      <c r="N10" s="222"/>
      <c r="O10" s="322"/>
      <c r="P10" s="222"/>
      <c r="Q10" s="322"/>
    </row>
    <row r="11" spans="1:17" x14ac:dyDescent="0.2">
      <c r="A11" s="337">
        <v>1999</v>
      </c>
      <c r="B11" s="338">
        <v>138457</v>
      </c>
      <c r="C11" s="338"/>
      <c r="D11" s="338">
        <v>97971</v>
      </c>
      <c r="E11" s="339"/>
      <c r="F11" s="338">
        <v>6849</v>
      </c>
      <c r="G11" s="339"/>
      <c r="H11" s="322">
        <v>69625</v>
      </c>
      <c r="I11" s="249"/>
      <c r="K11" s="322"/>
      <c r="L11" s="322"/>
      <c r="M11" s="322"/>
      <c r="N11" s="222"/>
      <c r="O11" s="322"/>
      <c r="P11" s="222"/>
      <c r="Q11" s="322"/>
    </row>
    <row r="12" spans="1:17" x14ac:dyDescent="0.2">
      <c r="A12" s="337">
        <v>2000</v>
      </c>
      <c r="B12" s="338">
        <v>138830</v>
      </c>
      <c r="C12" s="338"/>
      <c r="D12" s="338">
        <v>104965</v>
      </c>
      <c r="E12" s="339"/>
      <c r="F12" s="338">
        <v>8959</v>
      </c>
      <c r="G12" s="339"/>
      <c r="H12" s="322">
        <v>70202</v>
      </c>
      <c r="I12" s="249"/>
      <c r="K12" s="322"/>
      <c r="L12" s="322"/>
      <c r="M12" s="322"/>
      <c r="N12" s="222"/>
      <c r="O12" s="322"/>
      <c r="P12" s="222"/>
      <c r="Q12" s="322"/>
    </row>
    <row r="13" spans="1:17" x14ac:dyDescent="0.2">
      <c r="A13" s="337">
        <v>2001</v>
      </c>
      <c r="B13" s="338">
        <v>145661</v>
      </c>
      <c r="C13" s="338"/>
      <c r="D13" s="338">
        <v>111392</v>
      </c>
      <c r="E13" s="339"/>
      <c r="F13" s="338">
        <v>14613</v>
      </c>
      <c r="G13" s="339"/>
      <c r="H13" s="322">
        <v>67113</v>
      </c>
      <c r="I13" s="249"/>
      <c r="K13" s="322"/>
      <c r="L13" s="322"/>
      <c r="M13" s="322"/>
      <c r="N13" s="222"/>
      <c r="O13" s="322"/>
      <c r="P13" s="222"/>
      <c r="Q13" s="322"/>
    </row>
    <row r="14" spans="1:17" x14ac:dyDescent="0.2">
      <c r="A14" s="337">
        <v>2002</v>
      </c>
      <c r="B14" s="338">
        <v>139691</v>
      </c>
      <c r="C14" s="338"/>
      <c r="D14" s="338">
        <v>115813</v>
      </c>
      <c r="E14" s="339"/>
      <c r="F14" s="338">
        <v>16478</v>
      </c>
      <c r="G14" s="339"/>
      <c r="H14" s="322">
        <v>71349</v>
      </c>
      <c r="I14" s="249"/>
      <c r="K14" s="322"/>
      <c r="L14" s="322"/>
      <c r="M14" s="322"/>
      <c r="N14" s="222"/>
      <c r="O14" s="322"/>
      <c r="P14" s="222"/>
      <c r="Q14" s="322"/>
    </row>
    <row r="15" spans="1:17" x14ac:dyDescent="0.2">
      <c r="A15" s="337">
        <v>2003</v>
      </c>
      <c r="B15" s="338">
        <v>130118</v>
      </c>
      <c r="C15" s="338"/>
      <c r="D15" s="338">
        <v>122413</v>
      </c>
      <c r="E15" s="339"/>
      <c r="F15" s="338">
        <v>31156</v>
      </c>
      <c r="G15" s="339"/>
      <c r="H15" s="322">
        <v>72616</v>
      </c>
      <c r="I15" s="249"/>
      <c r="K15" s="322"/>
      <c r="L15" s="322"/>
      <c r="M15" s="322"/>
      <c r="N15" s="222"/>
      <c r="O15" s="322"/>
      <c r="P15" s="222"/>
      <c r="Q15" s="322"/>
    </row>
    <row r="16" spans="1:17" x14ac:dyDescent="0.2">
      <c r="A16" s="337">
        <v>2004</v>
      </c>
      <c r="B16" s="338">
        <v>125139</v>
      </c>
      <c r="C16" s="338"/>
      <c r="D16" s="338">
        <v>129615</v>
      </c>
      <c r="E16" s="339"/>
      <c r="F16" s="338">
        <v>40182</v>
      </c>
      <c r="G16" s="339"/>
      <c r="H16" s="322">
        <v>69935</v>
      </c>
      <c r="I16" s="249"/>
      <c r="K16" s="322"/>
      <c r="L16" s="322"/>
      <c r="M16" s="322"/>
      <c r="N16" s="222"/>
      <c r="O16" s="322"/>
      <c r="P16" s="222"/>
      <c r="Q16" s="322"/>
    </row>
    <row r="17" spans="1:17" x14ac:dyDescent="0.2">
      <c r="A17" s="337">
        <v>2005</v>
      </c>
      <c r="B17" s="338">
        <v>124814</v>
      </c>
      <c r="C17" s="338"/>
      <c r="D17" s="338">
        <v>139284</v>
      </c>
      <c r="E17" s="338"/>
      <c r="F17" s="338">
        <v>58771</v>
      </c>
      <c r="G17" s="338"/>
      <c r="H17" s="322">
        <v>75204</v>
      </c>
      <c r="I17" s="322"/>
      <c r="K17" s="322"/>
      <c r="L17" s="322"/>
      <c r="M17" s="322"/>
      <c r="N17" s="222"/>
      <c r="O17" s="322"/>
      <c r="P17" s="222"/>
      <c r="Q17" s="322"/>
    </row>
    <row r="18" spans="1:17" x14ac:dyDescent="0.2">
      <c r="A18" s="337">
        <v>2006</v>
      </c>
      <c r="B18" s="338">
        <v>113506</v>
      </c>
      <c r="C18" s="338"/>
      <c r="D18" s="338">
        <v>153279</v>
      </c>
      <c r="E18" s="338"/>
      <c r="F18" s="338">
        <v>70897</v>
      </c>
      <c r="G18" s="338"/>
      <c r="H18" s="322">
        <v>83291</v>
      </c>
      <c r="I18" s="322"/>
      <c r="K18" s="322"/>
      <c r="L18" s="322"/>
      <c r="M18" s="322"/>
      <c r="N18" s="222"/>
      <c r="O18" s="322"/>
      <c r="P18" s="222"/>
      <c r="Q18" s="322"/>
    </row>
    <row r="19" spans="1:17" x14ac:dyDescent="0.2">
      <c r="A19" s="337">
        <v>2007</v>
      </c>
      <c r="B19" s="338">
        <v>108336</v>
      </c>
      <c r="C19" s="338"/>
      <c r="D19" s="338">
        <v>158020</v>
      </c>
      <c r="E19" s="338"/>
      <c r="F19" s="338">
        <v>84855</v>
      </c>
      <c r="G19" s="338"/>
      <c r="H19" s="322">
        <v>81160</v>
      </c>
      <c r="I19" s="322"/>
      <c r="K19" s="322"/>
      <c r="L19" s="322"/>
      <c r="M19" s="322"/>
      <c r="N19" s="222"/>
      <c r="O19" s="322"/>
      <c r="P19" s="222"/>
      <c r="Q19" s="322"/>
    </row>
    <row r="20" spans="1:17" x14ac:dyDescent="0.2">
      <c r="A20" s="337">
        <v>2008</v>
      </c>
      <c r="B20" s="338">
        <v>109696</v>
      </c>
      <c r="C20" s="338"/>
      <c r="D20" s="338">
        <v>161147</v>
      </c>
      <c r="E20" s="338"/>
      <c r="F20" s="338">
        <v>97805</v>
      </c>
      <c r="G20" s="338"/>
      <c r="H20" s="322">
        <v>81721</v>
      </c>
      <c r="I20" s="322"/>
      <c r="K20" s="323"/>
      <c r="L20" s="323"/>
      <c r="M20" s="323"/>
      <c r="N20" s="324"/>
      <c r="O20" s="323"/>
      <c r="P20" s="324"/>
      <c r="Q20" s="323"/>
    </row>
    <row r="21" spans="1:17" x14ac:dyDescent="0.2">
      <c r="A21" s="337">
        <v>2009</v>
      </c>
      <c r="B21" s="338">
        <v>104918</v>
      </c>
      <c r="C21" s="338"/>
      <c r="D21" s="338">
        <v>162911</v>
      </c>
      <c r="E21" s="338"/>
      <c r="F21" s="338">
        <v>106385</v>
      </c>
      <c r="G21" s="338"/>
      <c r="H21" s="322">
        <v>80545</v>
      </c>
      <c r="I21" s="322"/>
      <c r="K21" s="323"/>
      <c r="L21" s="323"/>
      <c r="M21" s="323"/>
      <c r="N21" s="324"/>
      <c r="O21" s="323"/>
      <c r="P21" s="324"/>
      <c r="Q21" s="323"/>
    </row>
    <row r="22" spans="1:17" x14ac:dyDescent="0.2">
      <c r="A22" s="337">
        <v>2010</v>
      </c>
      <c r="B22" s="338">
        <v>108861</v>
      </c>
      <c r="C22" s="338"/>
      <c r="D22" s="338">
        <v>165541</v>
      </c>
      <c r="E22" s="338"/>
      <c r="F22" s="338">
        <v>107940</v>
      </c>
      <c r="G22" s="338"/>
      <c r="H22" s="322">
        <v>83997</v>
      </c>
      <c r="I22" s="322"/>
      <c r="K22" s="323"/>
      <c r="L22" s="323"/>
      <c r="M22" s="323"/>
      <c r="N22" s="324"/>
      <c r="O22" s="323"/>
      <c r="P22" s="324"/>
      <c r="Q22" s="323"/>
    </row>
    <row r="23" spans="1:17" x14ac:dyDescent="0.2">
      <c r="A23" s="337">
        <v>2011</v>
      </c>
      <c r="B23" s="338">
        <v>113909</v>
      </c>
      <c r="C23" s="338"/>
      <c r="D23" s="338">
        <v>164077</v>
      </c>
      <c r="E23" s="338"/>
      <c r="F23" s="338">
        <v>121406</v>
      </c>
      <c r="G23" s="338"/>
      <c r="H23" s="322">
        <v>83747</v>
      </c>
      <c r="I23" s="322"/>
      <c r="K23" s="323"/>
      <c r="L23" s="323"/>
      <c r="M23" s="323"/>
      <c r="N23" s="324"/>
      <c r="O23" s="323"/>
      <c r="P23" s="324"/>
      <c r="Q23" s="323"/>
    </row>
    <row r="24" spans="1:17" x14ac:dyDescent="0.2">
      <c r="A24" s="337">
        <v>2012</v>
      </c>
      <c r="B24" s="338">
        <v>116744</v>
      </c>
      <c r="C24" s="338"/>
      <c r="D24" s="338">
        <v>162787</v>
      </c>
      <c r="E24" s="338"/>
      <c r="F24" s="338">
        <v>132185</v>
      </c>
      <c r="G24" s="338"/>
      <c r="H24" s="338">
        <v>83909</v>
      </c>
      <c r="I24" s="322"/>
      <c r="K24" s="323"/>
      <c r="L24" s="323"/>
      <c r="M24" s="323"/>
      <c r="N24" s="324"/>
      <c r="O24" s="323"/>
      <c r="P24" s="324"/>
      <c r="Q24" s="323"/>
    </row>
    <row r="25" spans="1:17" x14ac:dyDescent="0.2">
      <c r="A25" s="337">
        <v>2013</v>
      </c>
      <c r="B25" s="338">
        <v>116657</v>
      </c>
      <c r="C25" s="338"/>
      <c r="D25" s="338">
        <v>162083</v>
      </c>
      <c r="E25" s="338"/>
      <c r="F25" s="338">
        <v>145708</v>
      </c>
      <c r="G25" s="338"/>
      <c r="H25" s="338">
        <v>84317</v>
      </c>
      <c r="I25" s="322"/>
      <c r="K25" s="323"/>
      <c r="L25" s="323"/>
      <c r="M25" s="323"/>
      <c r="N25" s="324"/>
      <c r="O25" s="323"/>
      <c r="P25" s="324"/>
      <c r="Q25" s="323"/>
    </row>
    <row r="26" spans="1:17" x14ac:dyDescent="0.2">
      <c r="A26" s="326">
        <v>2014</v>
      </c>
      <c r="B26" s="338">
        <v>120960</v>
      </c>
      <c r="C26" s="338"/>
      <c r="D26" s="338">
        <v>161127</v>
      </c>
      <c r="E26" s="338"/>
      <c r="F26" s="338">
        <v>158221</v>
      </c>
      <c r="G26" s="338"/>
      <c r="H26" s="338">
        <v>85984</v>
      </c>
      <c r="I26" s="322"/>
      <c r="K26" s="323"/>
      <c r="L26" s="323"/>
      <c r="M26" s="323"/>
      <c r="N26" s="324"/>
      <c r="O26" s="323"/>
      <c r="P26" s="324"/>
      <c r="Q26" s="323"/>
    </row>
    <row r="27" spans="1:17" x14ac:dyDescent="0.2">
      <c r="A27" s="331"/>
      <c r="B27" s="338"/>
      <c r="C27" s="338"/>
      <c r="D27" s="338"/>
      <c r="E27" s="338"/>
      <c r="F27" s="338"/>
      <c r="G27" s="338"/>
      <c r="H27" s="338"/>
      <c r="I27" s="322"/>
      <c r="K27" s="323"/>
      <c r="L27" s="323"/>
      <c r="M27" s="323"/>
      <c r="N27" s="324"/>
      <c r="O27" s="323"/>
      <c r="P27" s="324"/>
      <c r="Q27" s="323"/>
    </row>
    <row r="28" spans="1:17" x14ac:dyDescent="0.2">
      <c r="A28" s="524" t="s">
        <v>465</v>
      </c>
      <c r="B28" s="524"/>
      <c r="C28" s="524"/>
      <c r="D28" s="524"/>
      <c r="E28" s="524"/>
      <c r="F28" s="524"/>
      <c r="G28" s="524"/>
      <c r="H28" s="524"/>
    </row>
    <row r="30" spans="1:17" x14ac:dyDescent="0.2">
      <c r="A30" s="525" t="s">
        <v>483</v>
      </c>
      <c r="B30" s="525"/>
      <c r="C30" s="525"/>
      <c r="D30" s="525"/>
      <c r="E30" s="525"/>
      <c r="F30" s="525"/>
      <c r="G30" s="224"/>
    </row>
    <row r="31" spans="1:17" x14ac:dyDescent="0.2">
      <c r="A31" s="320"/>
      <c r="B31" s="320"/>
      <c r="C31" s="320"/>
      <c r="D31" s="320"/>
      <c r="E31" s="320"/>
      <c r="F31" s="320"/>
      <c r="G31" s="224"/>
    </row>
    <row r="32" spans="1:17" x14ac:dyDescent="0.2">
      <c r="A32" s="526" t="s">
        <v>412</v>
      </c>
      <c r="B32" s="526"/>
      <c r="C32" s="526"/>
      <c r="D32" s="526"/>
      <c r="E32" s="526"/>
      <c r="F32" s="526"/>
      <c r="G32" s="526"/>
      <c r="H32" s="526"/>
      <c r="I32" s="526"/>
    </row>
    <row r="33" spans="1:11" x14ac:dyDescent="0.2">
      <c r="A33" s="526"/>
      <c r="B33" s="526"/>
      <c r="C33" s="526"/>
      <c r="D33" s="526"/>
      <c r="E33" s="526"/>
      <c r="F33" s="526"/>
      <c r="G33" s="526"/>
      <c r="H33" s="526"/>
      <c r="I33" s="526"/>
    </row>
    <row r="34" spans="1:11" x14ac:dyDescent="0.2">
      <c r="A34" s="265"/>
      <c r="B34" s="265"/>
      <c r="C34" s="265"/>
      <c r="D34" s="265"/>
      <c r="E34" s="265"/>
      <c r="F34" s="265"/>
      <c r="G34" s="266"/>
      <c r="H34" s="266"/>
      <c r="I34" s="266"/>
    </row>
    <row r="35" spans="1:11" ht="14.25" x14ac:dyDescent="0.2">
      <c r="A35" s="526" t="s">
        <v>411</v>
      </c>
      <c r="B35" s="526"/>
      <c r="C35" s="526"/>
      <c r="D35" s="526"/>
      <c r="E35" s="526"/>
      <c r="F35" s="526"/>
      <c r="G35" s="526"/>
      <c r="H35" s="526"/>
      <c r="I35" s="526"/>
      <c r="K35" s="225"/>
    </row>
    <row r="36" spans="1:11" ht="14.25" x14ac:dyDescent="0.2">
      <c r="A36" s="526"/>
      <c r="B36" s="526"/>
      <c r="C36" s="526"/>
      <c r="D36" s="526"/>
      <c r="E36" s="526"/>
      <c r="F36" s="526"/>
      <c r="G36" s="526"/>
      <c r="H36" s="526"/>
      <c r="I36" s="526"/>
      <c r="K36" s="225"/>
    </row>
    <row r="37" spans="1:11" ht="14.25" x14ac:dyDescent="0.2">
      <c r="A37" s="526"/>
      <c r="B37" s="526"/>
      <c r="C37" s="526"/>
      <c r="D37" s="526"/>
      <c r="E37" s="526"/>
      <c r="F37" s="526"/>
      <c r="G37" s="526"/>
      <c r="H37" s="526"/>
      <c r="I37" s="526"/>
      <c r="K37" s="225"/>
    </row>
    <row r="38" spans="1:11" ht="14.25" x14ac:dyDescent="0.2">
      <c r="A38" s="258"/>
      <c r="B38" s="258"/>
      <c r="C38" s="258"/>
      <c r="D38" s="258"/>
      <c r="E38" s="258"/>
      <c r="F38" s="258"/>
      <c r="G38" s="258"/>
      <c r="H38" s="258"/>
      <c r="I38" s="258"/>
      <c r="K38" s="225"/>
    </row>
  </sheetData>
  <mergeCells count="5">
    <mergeCell ref="A28:H28"/>
    <mergeCell ref="A30:F30"/>
    <mergeCell ref="A32:I33"/>
    <mergeCell ref="A35:I37"/>
    <mergeCell ref="A1:I1"/>
  </mergeCells>
  <phoneticPr fontId="39" type="noConversion"/>
  <pageMargins left="0.5" right="0.5" top="1" bottom="0.5" header="0.25" footer="0.25"/>
  <pageSetup scale="77" orientation="portrait" r:id="rId1"/>
  <headerFooter scaleWithDoc="0">
    <oddHeader>&amp;R&amp;"Times New Roman,Bold Italic"Pennsylvania Department of Revenue</oddHeader>
    <oddFooter>&amp;C- 11 -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zoomScale="86" zoomScaleNormal="86" workbookViewId="0">
      <selection sqref="A1:G1"/>
    </sheetView>
  </sheetViews>
  <sheetFormatPr defaultColWidth="9.33203125" defaultRowHeight="12.75" x14ac:dyDescent="0.2"/>
  <cols>
    <col min="1" max="3" width="12.83203125" style="4" customWidth="1"/>
    <col min="4" max="4" width="41.1640625" style="4" customWidth="1"/>
    <col min="5" max="7" width="12.5" style="4" bestFit="1" customWidth="1"/>
    <col min="8" max="9" width="15.83203125" style="4" customWidth="1"/>
    <col min="10" max="16384" width="9.33203125" style="4"/>
  </cols>
  <sheetData>
    <row r="1" spans="1:8" ht="22.5" x14ac:dyDescent="0.3">
      <c r="A1" s="494" t="s">
        <v>448</v>
      </c>
      <c r="B1" s="494"/>
      <c r="C1" s="494"/>
      <c r="D1" s="494"/>
      <c r="E1" s="494"/>
      <c r="F1" s="494"/>
      <c r="G1" s="494"/>
      <c r="H1" s="408"/>
    </row>
    <row r="2" spans="1:8" ht="15.75" x14ac:dyDescent="0.25">
      <c r="A2" s="530" t="s">
        <v>0</v>
      </c>
      <c r="B2" s="530"/>
      <c r="C2" s="530"/>
      <c r="D2" s="530"/>
      <c r="E2" s="530"/>
      <c r="F2" s="530"/>
      <c r="G2" s="530"/>
      <c r="H2" s="409"/>
    </row>
    <row r="3" spans="1:8" x14ac:dyDescent="0.2">
      <c r="C3" s="94"/>
    </row>
    <row r="4" spans="1:8" x14ac:dyDescent="0.2">
      <c r="C4" s="94"/>
    </row>
    <row r="5" spans="1:8" ht="18.75" x14ac:dyDescent="0.3">
      <c r="A5" s="532" t="s">
        <v>54</v>
      </c>
      <c r="B5" s="532"/>
      <c r="C5" s="532"/>
      <c r="D5" s="532"/>
      <c r="E5" s="391" t="s">
        <v>445</v>
      </c>
      <c r="F5" s="391" t="s">
        <v>471</v>
      </c>
      <c r="G5" s="391" t="s">
        <v>480</v>
      </c>
    </row>
    <row r="6" spans="1:8" ht="18.75" x14ac:dyDescent="0.3">
      <c r="A6" s="95"/>
      <c r="B6" s="96"/>
      <c r="C6" s="96"/>
      <c r="D6" s="96"/>
      <c r="E6" s="51"/>
      <c r="F6" s="51"/>
      <c r="G6" s="51"/>
    </row>
    <row r="7" spans="1:8" ht="22.5" x14ac:dyDescent="0.3">
      <c r="A7" s="531" t="s">
        <v>414</v>
      </c>
      <c r="B7" s="531"/>
      <c r="C7" s="531"/>
      <c r="D7" s="531"/>
      <c r="E7" s="98">
        <v>7681.3154000000004</v>
      </c>
      <c r="F7" s="98">
        <v>5093</v>
      </c>
      <c r="G7" s="98">
        <v>898.37171000000001</v>
      </c>
    </row>
    <row r="8" spans="1:8" ht="18.75" x14ac:dyDescent="0.3">
      <c r="A8" s="77"/>
      <c r="B8" s="97"/>
      <c r="C8" s="97"/>
      <c r="D8" s="97"/>
      <c r="E8" s="166"/>
      <c r="F8" s="166"/>
      <c r="G8" s="166"/>
    </row>
    <row r="9" spans="1:8" ht="18.75" x14ac:dyDescent="0.3">
      <c r="A9" s="531" t="s">
        <v>55</v>
      </c>
      <c r="B9" s="531"/>
      <c r="C9" s="531"/>
      <c r="D9" s="531"/>
      <c r="E9" s="98">
        <v>78760.445999999996</v>
      </c>
      <c r="F9" s="98">
        <v>82603</v>
      </c>
      <c r="G9" s="98">
        <v>76983.673060000001</v>
      </c>
    </row>
    <row r="10" spans="1:8" ht="18.75" x14ac:dyDescent="0.3">
      <c r="A10" s="77"/>
      <c r="B10" s="97"/>
      <c r="C10" s="97"/>
      <c r="D10" s="97"/>
    </row>
    <row r="11" spans="1:8" ht="18.75" x14ac:dyDescent="0.3">
      <c r="A11" s="531" t="s">
        <v>56</v>
      </c>
      <c r="B11" s="531"/>
      <c r="C11" s="531"/>
      <c r="D11" s="531"/>
      <c r="E11" s="99">
        <v>6079.74424</v>
      </c>
      <c r="F11" s="99">
        <v>6002</v>
      </c>
      <c r="G11" s="99">
        <v>3192.4349200000001</v>
      </c>
    </row>
    <row r="12" spans="1:8" ht="18.75" x14ac:dyDescent="0.3">
      <c r="A12" s="77"/>
      <c r="B12" s="97"/>
      <c r="C12" s="97"/>
      <c r="D12" s="97"/>
      <c r="E12" s="167"/>
      <c r="F12" s="167"/>
      <c r="G12" s="167"/>
    </row>
    <row r="13" spans="1:8" ht="18.75" x14ac:dyDescent="0.3">
      <c r="A13" s="531" t="s">
        <v>57</v>
      </c>
      <c r="B13" s="531"/>
      <c r="C13" s="531"/>
      <c r="D13" s="531"/>
      <c r="E13" s="99">
        <v>67304.564159999994</v>
      </c>
      <c r="F13" s="99">
        <v>67774</v>
      </c>
      <c r="G13" s="99">
        <v>51680.064690000007</v>
      </c>
    </row>
    <row r="14" spans="1:8" ht="18.75" x14ac:dyDescent="0.3">
      <c r="A14" s="77"/>
      <c r="B14" s="97"/>
      <c r="C14" s="97"/>
      <c r="D14" s="97"/>
      <c r="F14" s="285"/>
      <c r="G14" s="285"/>
    </row>
    <row r="15" spans="1:8" ht="22.5" x14ac:dyDescent="0.3">
      <c r="A15" s="531" t="s">
        <v>415</v>
      </c>
      <c r="B15" s="531"/>
      <c r="C15" s="531"/>
      <c r="D15" s="531"/>
      <c r="E15" s="97">
        <v>6786.4883200000004</v>
      </c>
      <c r="F15" s="97">
        <v>4614</v>
      </c>
      <c r="G15" s="97">
        <v>1779.5458099999998</v>
      </c>
    </row>
    <row r="16" spans="1:8" ht="18.75" x14ac:dyDescent="0.3">
      <c r="A16" s="77"/>
      <c r="B16" s="97"/>
      <c r="C16" s="97"/>
      <c r="D16" s="97"/>
    </row>
    <row r="17" spans="1:7" ht="18.75" x14ac:dyDescent="0.3">
      <c r="A17" s="77" t="s">
        <v>58</v>
      </c>
      <c r="B17" s="97"/>
      <c r="C17" s="97"/>
      <c r="D17" s="97"/>
      <c r="E17" s="98">
        <v>15602.040999999999</v>
      </c>
      <c r="F17" s="98">
        <v>16237</v>
      </c>
      <c r="G17" s="98">
        <v>17494.965</v>
      </c>
    </row>
    <row r="18" spans="1:7" ht="18.75" x14ac:dyDescent="0.3">
      <c r="A18" s="77"/>
      <c r="B18" s="97"/>
      <c r="C18" s="97"/>
      <c r="D18" s="97"/>
    </row>
    <row r="19" spans="1:7" ht="18.75" x14ac:dyDescent="0.3">
      <c r="A19" s="77" t="s">
        <v>59</v>
      </c>
      <c r="B19" s="97"/>
      <c r="C19" s="97"/>
      <c r="D19" s="97"/>
      <c r="E19" s="98">
        <v>891.95712000000003</v>
      </c>
      <c r="F19" s="98">
        <v>354</v>
      </c>
      <c r="G19" s="98">
        <v>366.22401000000002</v>
      </c>
    </row>
    <row r="20" spans="1:7" ht="18.75" x14ac:dyDescent="0.3">
      <c r="A20" s="77"/>
      <c r="B20" s="97"/>
      <c r="C20" s="97"/>
      <c r="D20" s="97"/>
    </row>
    <row r="21" spans="1:7" ht="18.75" x14ac:dyDescent="0.3">
      <c r="A21" s="531" t="s">
        <v>60</v>
      </c>
      <c r="B21" s="531"/>
      <c r="C21" s="531"/>
      <c r="D21" s="531"/>
      <c r="E21" s="99">
        <v>241894.11840000001</v>
      </c>
      <c r="F21" s="99">
        <v>259728</v>
      </c>
      <c r="G21" s="99">
        <v>295550</v>
      </c>
    </row>
    <row r="22" spans="1:7" ht="18.75" x14ac:dyDescent="0.3">
      <c r="A22" s="77"/>
      <c r="B22" s="97"/>
      <c r="C22" s="97"/>
      <c r="D22" s="97"/>
    </row>
    <row r="23" spans="1:7" ht="18.75" x14ac:dyDescent="0.3">
      <c r="A23" s="77" t="s">
        <v>61</v>
      </c>
      <c r="B23" s="97"/>
      <c r="C23" s="97"/>
      <c r="D23" s="97"/>
      <c r="E23" s="98">
        <v>10561.131460000001</v>
      </c>
      <c r="F23" s="98">
        <v>10440</v>
      </c>
      <c r="G23" s="98">
        <v>3027.3788399999999</v>
      </c>
    </row>
    <row r="24" spans="1:7" ht="18.75" x14ac:dyDescent="0.3">
      <c r="A24" s="77"/>
      <c r="B24" s="97"/>
      <c r="C24" s="97"/>
      <c r="D24" s="97"/>
    </row>
    <row r="25" spans="1:7" ht="18.75" x14ac:dyDescent="0.3">
      <c r="A25" s="77" t="s">
        <v>62</v>
      </c>
      <c r="B25" s="97"/>
      <c r="C25" s="97"/>
      <c r="D25" s="97"/>
      <c r="E25" s="98">
        <v>36309.404681</v>
      </c>
      <c r="F25" s="98">
        <v>35189</v>
      </c>
      <c r="G25" s="98">
        <v>33851.560490000003</v>
      </c>
    </row>
    <row r="26" spans="1:7" ht="18.75" x14ac:dyDescent="0.3">
      <c r="A26" s="77"/>
      <c r="B26" s="97"/>
      <c r="C26" s="97"/>
      <c r="D26" s="97"/>
    </row>
    <row r="27" spans="1:7" ht="18.75" x14ac:dyDescent="0.3">
      <c r="A27" s="77" t="s">
        <v>63</v>
      </c>
      <c r="B27" s="97"/>
      <c r="C27" s="97"/>
      <c r="D27" s="97"/>
      <c r="E27" s="98">
        <v>172291.82700999998</v>
      </c>
      <c r="F27" s="98">
        <v>190683</v>
      </c>
      <c r="G27" s="98">
        <v>194010.81274000002</v>
      </c>
    </row>
    <row r="28" spans="1:7" ht="18.75" x14ac:dyDescent="0.3">
      <c r="A28" s="77"/>
      <c r="B28" s="51"/>
      <c r="C28" s="51"/>
      <c r="D28" s="51"/>
    </row>
    <row r="29" spans="1:7" ht="18.75" x14ac:dyDescent="0.3">
      <c r="A29" s="77" t="s">
        <v>64</v>
      </c>
      <c r="B29" s="51"/>
      <c r="C29" s="51"/>
      <c r="D29" s="51"/>
      <c r="E29" s="98">
        <v>81159.601819999996</v>
      </c>
      <c r="F29" s="98">
        <v>80921</v>
      </c>
      <c r="G29" s="98">
        <v>63846.196130000004</v>
      </c>
    </row>
    <row r="30" spans="1:7" ht="18.75" x14ac:dyDescent="0.3">
      <c r="A30" s="77"/>
      <c r="B30" s="51"/>
      <c r="C30" s="51"/>
      <c r="D30" s="51"/>
    </row>
    <row r="31" spans="1:7" ht="18.75" x14ac:dyDescent="0.3">
      <c r="A31" s="77" t="s">
        <v>65</v>
      </c>
      <c r="B31" s="51"/>
      <c r="C31" s="51"/>
      <c r="D31" s="51"/>
      <c r="E31" s="98">
        <v>6625.7960899999998</v>
      </c>
      <c r="F31" s="98">
        <v>3019</v>
      </c>
      <c r="G31" s="98">
        <v>-661.94353999999998</v>
      </c>
    </row>
    <row r="32" spans="1:7" ht="18.75" x14ac:dyDescent="0.3">
      <c r="A32" s="77"/>
      <c r="B32" s="51"/>
      <c r="C32" s="51"/>
      <c r="D32" s="51"/>
    </row>
    <row r="33" spans="1:9" ht="18.75" x14ac:dyDescent="0.3">
      <c r="A33" s="77" t="s">
        <v>66</v>
      </c>
      <c r="B33" s="51"/>
      <c r="C33" s="51"/>
      <c r="D33" s="51"/>
      <c r="E33" s="98">
        <v>95.507670000000005</v>
      </c>
      <c r="F33" s="98">
        <v>444</v>
      </c>
      <c r="G33" s="98">
        <v>2295.2413199999996</v>
      </c>
    </row>
    <row r="34" spans="1:9" ht="18.75" x14ac:dyDescent="0.3">
      <c r="A34" s="77"/>
      <c r="B34" s="51"/>
      <c r="C34" s="51"/>
      <c r="D34" s="51"/>
    </row>
    <row r="35" spans="1:9" ht="18.75" x14ac:dyDescent="0.3">
      <c r="A35" s="77" t="s">
        <v>67</v>
      </c>
      <c r="B35" s="51"/>
      <c r="C35" s="51"/>
      <c r="D35" s="51"/>
      <c r="E35" s="98">
        <v>7159.9030000000002</v>
      </c>
      <c r="F35" s="98">
        <v>5527</v>
      </c>
      <c r="G35" s="98">
        <v>6860.8379999999997</v>
      </c>
    </row>
    <row r="36" spans="1:9" ht="18.75" x14ac:dyDescent="0.3">
      <c r="A36" s="77"/>
      <c r="B36" s="51"/>
      <c r="C36" s="51"/>
      <c r="D36" s="51"/>
    </row>
    <row r="37" spans="1:9" ht="18.75" x14ac:dyDescent="0.3">
      <c r="A37" s="77" t="s">
        <v>68</v>
      </c>
      <c r="B37" s="51"/>
      <c r="C37" s="51"/>
      <c r="D37" s="51"/>
      <c r="E37" s="98">
        <v>4954.8665899999996</v>
      </c>
      <c r="F37" s="98">
        <v>2823</v>
      </c>
      <c r="G37" s="98">
        <v>6460.8177599999999</v>
      </c>
    </row>
    <row r="38" spans="1:9" ht="18.75" x14ac:dyDescent="0.3">
      <c r="A38" s="77"/>
      <c r="B38" s="51"/>
      <c r="C38" s="51"/>
      <c r="D38" s="51"/>
    </row>
    <row r="39" spans="1:9" ht="18.75" x14ac:dyDescent="0.3">
      <c r="A39" s="77" t="s">
        <v>69</v>
      </c>
      <c r="B39" s="51"/>
      <c r="C39" s="51"/>
      <c r="D39" s="51"/>
      <c r="E39" s="100">
        <v>33202.26945</v>
      </c>
      <c r="F39" s="100">
        <v>32825</v>
      </c>
      <c r="G39" s="100">
        <v>35185.854630000002</v>
      </c>
    </row>
    <row r="40" spans="1:9" ht="18.75" x14ac:dyDescent="0.3">
      <c r="A40" s="51"/>
      <c r="B40" s="51"/>
      <c r="C40" s="51"/>
      <c r="D40" s="51"/>
    </row>
    <row r="41" spans="1:9" ht="19.5" thickBot="1" x14ac:dyDescent="0.35">
      <c r="A41" s="101" t="s">
        <v>1</v>
      </c>
      <c r="B41" s="51"/>
      <c r="C41" s="51"/>
      <c r="D41" s="51"/>
      <c r="E41" s="102">
        <v>777360.98241099995</v>
      </c>
      <c r="F41" s="102">
        <v>805276</v>
      </c>
      <c r="G41" s="102">
        <v>792822</v>
      </c>
      <c r="H41" s="26"/>
    </row>
    <row r="42" spans="1:9" ht="18" customHeight="1" thickTop="1" x14ac:dyDescent="0.25">
      <c r="D42" s="103"/>
      <c r="E42" s="26"/>
      <c r="F42" s="26"/>
      <c r="G42" s="26"/>
    </row>
    <row r="43" spans="1:9" x14ac:dyDescent="0.2">
      <c r="A43" s="104"/>
      <c r="B43" s="104"/>
      <c r="C43" s="104"/>
    </row>
    <row r="44" spans="1:9" s="411" customFormat="1" ht="16.5" customHeight="1" x14ac:dyDescent="0.2">
      <c r="A44" s="528" t="s">
        <v>449</v>
      </c>
      <c r="B44" s="528"/>
      <c r="C44" s="528"/>
      <c r="D44" s="528"/>
      <c r="E44" s="528"/>
      <c r="F44" s="528"/>
      <c r="G44" s="528"/>
      <c r="H44" s="528"/>
      <c r="I44" s="410"/>
    </row>
    <row r="45" spans="1:9" s="411" customFormat="1" ht="16.5" customHeight="1" x14ac:dyDescent="0.2">
      <c r="A45" s="528"/>
      <c r="B45" s="528"/>
      <c r="C45" s="528"/>
      <c r="D45" s="528"/>
      <c r="E45" s="528"/>
      <c r="F45" s="528"/>
      <c r="G45" s="528"/>
      <c r="H45" s="528"/>
      <c r="I45" s="410"/>
    </row>
    <row r="46" spans="1:9" s="411" customFormat="1" ht="32.25" customHeight="1" x14ac:dyDescent="0.2">
      <c r="A46" s="528"/>
      <c r="B46" s="528"/>
      <c r="C46" s="528"/>
      <c r="D46" s="528"/>
      <c r="E46" s="528"/>
      <c r="F46" s="528"/>
      <c r="G46" s="528"/>
      <c r="H46" s="528"/>
      <c r="I46" s="410"/>
    </row>
    <row r="47" spans="1:9" s="411" customFormat="1" ht="16.5" customHeight="1" x14ac:dyDescent="0.2">
      <c r="A47" s="528" t="s">
        <v>450</v>
      </c>
      <c r="B47" s="528"/>
      <c r="C47" s="528"/>
      <c r="D47" s="528"/>
      <c r="E47" s="528"/>
      <c r="F47" s="528"/>
      <c r="G47" s="528"/>
      <c r="H47" s="528"/>
      <c r="I47" s="410"/>
    </row>
    <row r="48" spans="1:9" s="411" customFormat="1" ht="18" customHeight="1" x14ac:dyDescent="0.2">
      <c r="A48" s="528"/>
      <c r="B48" s="528"/>
      <c r="C48" s="528"/>
      <c r="D48" s="528"/>
      <c r="E48" s="528"/>
      <c r="F48" s="528"/>
      <c r="G48" s="528"/>
      <c r="H48" s="528"/>
      <c r="I48" s="410"/>
    </row>
    <row r="49" spans="1:9" s="411" customFormat="1" ht="16.5" customHeight="1" x14ac:dyDescent="0.2">
      <c r="A49" s="529" t="s">
        <v>496</v>
      </c>
      <c r="B49" s="529"/>
      <c r="C49" s="529"/>
      <c r="D49" s="529"/>
      <c r="E49" s="529"/>
      <c r="F49" s="529"/>
      <c r="G49" s="529"/>
      <c r="H49" s="529"/>
      <c r="I49" s="410"/>
    </row>
    <row r="50" spans="1:9" s="411" customFormat="1" ht="16.5" customHeight="1" x14ac:dyDescent="0.2">
      <c r="A50" s="529"/>
      <c r="B50" s="529"/>
      <c r="C50" s="529"/>
      <c r="D50" s="529"/>
      <c r="E50" s="529"/>
      <c r="F50" s="529"/>
      <c r="G50" s="529"/>
      <c r="H50" s="529"/>
    </row>
    <row r="51" spans="1:9" s="411" customFormat="1" ht="17.25" customHeight="1" x14ac:dyDescent="0.2">
      <c r="A51" s="529"/>
      <c r="B51" s="529"/>
      <c r="C51" s="529"/>
      <c r="D51" s="529"/>
      <c r="E51" s="529"/>
      <c r="F51" s="529"/>
      <c r="G51" s="529"/>
      <c r="H51" s="529"/>
    </row>
  </sheetData>
  <mergeCells count="12">
    <mergeCell ref="A1:G1"/>
    <mergeCell ref="A44:H46"/>
    <mergeCell ref="A47:H48"/>
    <mergeCell ref="A49:H51"/>
    <mergeCell ref="A2:G2"/>
    <mergeCell ref="A21:D21"/>
    <mergeCell ref="A5:D5"/>
    <mergeCell ref="A9:D9"/>
    <mergeCell ref="A11:D11"/>
    <mergeCell ref="A13:D13"/>
    <mergeCell ref="A15:D15"/>
    <mergeCell ref="A7:D7"/>
  </mergeCells>
  <phoneticPr fontId="0" type="noConversion"/>
  <printOptions horizontalCentered="1" verticalCentered="1"/>
  <pageMargins left="0.5" right="0.5" top="1" bottom="0.5" header="0.25" footer="0.25"/>
  <pageSetup scale="73" orientation="portrait" r:id="rId1"/>
  <headerFooter scaleWithDoc="0">
    <oddHeader>&amp;R&amp;"Times New Roman,Bold Italic"Pennsylvania Department of Revenue</oddHeader>
    <oddFooter>&amp;C
- 12 -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zoomScale="86" zoomScaleNormal="86" workbookViewId="0">
      <selection sqref="A1:E1"/>
    </sheetView>
  </sheetViews>
  <sheetFormatPr defaultColWidth="9.33203125" defaultRowHeight="12.75" x14ac:dyDescent="0.2"/>
  <cols>
    <col min="1" max="1" width="9.6640625" style="4" bestFit="1" customWidth="1"/>
    <col min="2" max="2" width="48.1640625" style="4" bestFit="1" customWidth="1"/>
    <col min="3" max="3" width="14.6640625" style="4" bestFit="1" customWidth="1"/>
    <col min="4" max="4" width="16.5" style="4" bestFit="1" customWidth="1"/>
    <col min="5" max="5" width="17.83203125" style="4" customWidth="1"/>
    <col min="6" max="16384" width="9.33203125" style="4"/>
  </cols>
  <sheetData>
    <row r="1" spans="1:5" ht="21.75" x14ac:dyDescent="0.3">
      <c r="A1" s="533" t="s">
        <v>534</v>
      </c>
      <c r="B1" s="533"/>
      <c r="C1" s="533"/>
      <c r="D1" s="533"/>
      <c r="E1" s="533"/>
    </row>
    <row r="2" spans="1:5" x14ac:dyDescent="0.2">
      <c r="A2" s="501" t="s">
        <v>0</v>
      </c>
      <c r="B2" s="501"/>
      <c r="C2" s="501"/>
      <c r="D2" s="501"/>
      <c r="E2" s="501"/>
    </row>
    <row r="3" spans="1:5" x14ac:dyDescent="0.2">
      <c r="A3" s="224"/>
      <c r="B3" s="290"/>
      <c r="C3" s="290"/>
      <c r="D3" s="306"/>
      <c r="E3" s="290"/>
    </row>
    <row r="4" spans="1:5" x14ac:dyDescent="0.2">
      <c r="A4" s="412" t="s">
        <v>273</v>
      </c>
      <c r="B4" s="413" t="s">
        <v>47</v>
      </c>
      <c r="C4" s="415" t="s">
        <v>471</v>
      </c>
      <c r="D4" s="415" t="s">
        <v>480</v>
      </c>
      <c r="E4" s="414" t="s">
        <v>143</v>
      </c>
    </row>
    <row r="5" spans="1:5" x14ac:dyDescent="0.2">
      <c r="A5" s="224"/>
      <c r="B5" s="224"/>
      <c r="C5" s="177"/>
      <c r="D5" s="177"/>
      <c r="E5" s="177"/>
    </row>
    <row r="6" spans="1:5" x14ac:dyDescent="0.2">
      <c r="A6" s="224"/>
      <c r="B6" s="94" t="s">
        <v>72</v>
      </c>
      <c r="C6" s="177">
        <v>9795189</v>
      </c>
      <c r="D6" s="177">
        <v>10004459</v>
      </c>
      <c r="E6" s="178">
        <v>2.1364569892423635E-2</v>
      </c>
    </row>
    <row r="7" spans="1:5" ht="12" customHeight="1" x14ac:dyDescent="0.2">
      <c r="A7" s="224"/>
      <c r="B7" s="94"/>
      <c r="C7" s="177"/>
      <c r="D7" s="177"/>
      <c r="E7" s="178"/>
    </row>
    <row r="8" spans="1:5" x14ac:dyDescent="0.2">
      <c r="A8" s="224"/>
      <c r="B8" s="94" t="s">
        <v>274</v>
      </c>
      <c r="C8" s="315">
        <v>58366</v>
      </c>
      <c r="D8" s="315">
        <v>51501</v>
      </c>
      <c r="E8" s="178">
        <v>-0.11761984717129836</v>
      </c>
    </row>
    <row r="9" spans="1:5" x14ac:dyDescent="0.2">
      <c r="A9" s="248">
        <v>11</v>
      </c>
      <c r="B9" s="248" t="s">
        <v>275</v>
      </c>
      <c r="C9" s="222">
        <v>9623</v>
      </c>
      <c r="D9" s="222">
        <v>8756</v>
      </c>
      <c r="E9" s="247">
        <v>-9.0096643458380976E-2</v>
      </c>
    </row>
    <row r="10" spans="1:5" x14ac:dyDescent="0.2">
      <c r="A10" s="248" t="s">
        <v>276</v>
      </c>
      <c r="B10" s="248" t="s">
        <v>48</v>
      </c>
      <c r="C10" s="222">
        <v>48743</v>
      </c>
      <c r="D10" s="222">
        <v>42745</v>
      </c>
      <c r="E10" s="247">
        <v>-0.12305356666598277</v>
      </c>
    </row>
    <row r="11" spans="1:5" x14ac:dyDescent="0.2">
      <c r="A11" s="248"/>
      <c r="B11" s="248"/>
      <c r="C11" s="222"/>
      <c r="D11" s="222"/>
      <c r="E11" s="178"/>
    </row>
    <row r="12" spans="1:5" x14ac:dyDescent="0.2">
      <c r="A12" s="180"/>
      <c r="B12" s="180" t="s">
        <v>50</v>
      </c>
      <c r="C12" s="315">
        <v>273932</v>
      </c>
      <c r="D12" s="315">
        <v>275017</v>
      </c>
      <c r="E12" s="178">
        <v>3.9608369960428824E-3</v>
      </c>
    </row>
    <row r="13" spans="1:5" x14ac:dyDescent="0.2">
      <c r="A13" s="230">
        <v>2211</v>
      </c>
      <c r="B13" s="230" t="s">
        <v>277</v>
      </c>
      <c r="C13" s="222">
        <v>196847</v>
      </c>
      <c r="D13" s="222">
        <v>191318</v>
      </c>
      <c r="E13" s="247">
        <v>-2.8087804233745017E-2</v>
      </c>
    </row>
    <row r="14" spans="1:5" x14ac:dyDescent="0.2">
      <c r="A14" s="230">
        <v>2212</v>
      </c>
      <c r="B14" s="230" t="s">
        <v>278</v>
      </c>
      <c r="C14" s="222">
        <v>74909</v>
      </c>
      <c r="D14" s="222">
        <v>81569</v>
      </c>
      <c r="E14" s="247">
        <v>8.8907874888197735E-2</v>
      </c>
    </row>
    <row r="15" spans="1:5" x14ac:dyDescent="0.2">
      <c r="A15" s="230">
        <v>2213</v>
      </c>
      <c r="B15" s="230" t="s">
        <v>279</v>
      </c>
      <c r="C15" s="222">
        <v>2176</v>
      </c>
      <c r="D15" s="222">
        <v>2130</v>
      </c>
      <c r="E15" s="247">
        <v>-2.1139705882352922E-2</v>
      </c>
    </row>
    <row r="16" spans="1:5" x14ac:dyDescent="0.2">
      <c r="A16" s="230"/>
      <c r="B16" s="230"/>
      <c r="C16" s="222"/>
      <c r="D16" s="222"/>
      <c r="E16" s="178"/>
    </row>
    <row r="17" spans="1:5" x14ac:dyDescent="0.2">
      <c r="A17" s="230">
        <v>23</v>
      </c>
      <c r="B17" s="182" t="s">
        <v>256</v>
      </c>
      <c r="C17" s="316">
        <v>273199</v>
      </c>
      <c r="D17" s="316">
        <v>282635</v>
      </c>
      <c r="E17" s="178">
        <v>3.4538925837942269E-2</v>
      </c>
    </row>
    <row r="18" spans="1:5" x14ac:dyDescent="0.2">
      <c r="A18" s="182"/>
      <c r="B18" s="182"/>
      <c r="C18" s="317"/>
      <c r="D18" s="317"/>
      <c r="E18" s="178"/>
    </row>
    <row r="19" spans="1:5" x14ac:dyDescent="0.2">
      <c r="A19" s="230"/>
      <c r="B19" s="94" t="s">
        <v>49</v>
      </c>
      <c r="C19" s="316">
        <v>411162</v>
      </c>
      <c r="D19" s="316">
        <v>407325</v>
      </c>
      <c r="E19" s="178">
        <v>-9.3320880820698671E-3</v>
      </c>
    </row>
    <row r="20" spans="1:5" x14ac:dyDescent="0.2">
      <c r="A20" s="230" t="s">
        <v>280</v>
      </c>
      <c r="B20" s="230" t="s">
        <v>281</v>
      </c>
      <c r="C20" s="317">
        <v>26344</v>
      </c>
      <c r="D20" s="317">
        <v>29177</v>
      </c>
      <c r="E20" s="247">
        <v>0.10753871849377461</v>
      </c>
    </row>
    <row r="21" spans="1:5" x14ac:dyDescent="0.2">
      <c r="A21" s="230" t="s">
        <v>282</v>
      </c>
      <c r="B21" s="230" t="s">
        <v>283</v>
      </c>
      <c r="C21" s="317">
        <v>6268</v>
      </c>
      <c r="D21" s="317">
        <v>6590</v>
      </c>
      <c r="E21" s="247">
        <v>5.1372048500319067E-2</v>
      </c>
    </row>
    <row r="22" spans="1:5" x14ac:dyDescent="0.2">
      <c r="A22" s="230" t="s">
        <v>284</v>
      </c>
      <c r="B22" s="230" t="s">
        <v>285</v>
      </c>
      <c r="C22" s="317">
        <v>27046</v>
      </c>
      <c r="D22" s="317">
        <v>29598</v>
      </c>
      <c r="E22" s="247">
        <v>9.4357760851881967E-2</v>
      </c>
    </row>
    <row r="23" spans="1:5" x14ac:dyDescent="0.2">
      <c r="A23" s="230">
        <v>323</v>
      </c>
      <c r="B23" s="230" t="s">
        <v>286</v>
      </c>
      <c r="C23" s="317">
        <v>36151</v>
      </c>
      <c r="D23" s="317">
        <v>35738</v>
      </c>
      <c r="E23" s="247">
        <v>-1.142430361539104E-2</v>
      </c>
    </row>
    <row r="24" spans="1:5" x14ac:dyDescent="0.2">
      <c r="A24" s="224" t="s">
        <v>287</v>
      </c>
      <c r="B24" s="230" t="s">
        <v>387</v>
      </c>
      <c r="C24" s="317">
        <v>62198</v>
      </c>
      <c r="D24" s="317">
        <v>57421</v>
      </c>
      <c r="E24" s="247">
        <v>-7.6803112640277837E-2</v>
      </c>
    </row>
    <row r="25" spans="1:5" x14ac:dyDescent="0.2">
      <c r="A25" s="230">
        <v>327</v>
      </c>
      <c r="B25" s="230" t="s">
        <v>288</v>
      </c>
      <c r="C25" s="317">
        <v>58841</v>
      </c>
      <c r="D25" s="317">
        <v>59536</v>
      </c>
      <c r="E25" s="247">
        <v>1.1811491986879918E-2</v>
      </c>
    </row>
    <row r="26" spans="1:5" x14ac:dyDescent="0.2">
      <c r="A26" s="230" t="s">
        <v>289</v>
      </c>
      <c r="B26" s="230" t="s">
        <v>388</v>
      </c>
      <c r="C26" s="317">
        <v>58504</v>
      </c>
      <c r="D26" s="317">
        <v>58692</v>
      </c>
      <c r="E26" s="247">
        <v>3.213455490222783E-3</v>
      </c>
    </row>
    <row r="27" spans="1:5" x14ac:dyDescent="0.2">
      <c r="A27" s="289">
        <v>333</v>
      </c>
      <c r="B27" s="230" t="s">
        <v>290</v>
      </c>
      <c r="C27" s="317">
        <v>22267</v>
      </c>
      <c r="D27" s="317">
        <v>20621</v>
      </c>
      <c r="E27" s="247">
        <v>-7.3921049086091539E-2</v>
      </c>
    </row>
    <row r="28" spans="1:5" x14ac:dyDescent="0.2">
      <c r="A28" s="251" t="s">
        <v>291</v>
      </c>
      <c r="B28" s="230" t="s">
        <v>292</v>
      </c>
      <c r="C28" s="317">
        <v>51761</v>
      </c>
      <c r="D28" s="317">
        <v>50103</v>
      </c>
      <c r="E28" s="247">
        <v>-3.2031838642993749E-2</v>
      </c>
    </row>
    <row r="29" spans="1:5" x14ac:dyDescent="0.2">
      <c r="A29" s="251">
        <v>336</v>
      </c>
      <c r="B29" s="230" t="s">
        <v>293</v>
      </c>
      <c r="C29" s="317">
        <v>15867</v>
      </c>
      <c r="D29" s="317">
        <v>13624</v>
      </c>
      <c r="E29" s="247">
        <v>-0.14136257641646188</v>
      </c>
    </row>
    <row r="30" spans="1:5" x14ac:dyDescent="0.2">
      <c r="A30" s="252" t="s">
        <v>294</v>
      </c>
      <c r="B30" s="230" t="s">
        <v>295</v>
      </c>
      <c r="C30" s="317">
        <v>45915</v>
      </c>
      <c r="D30" s="317">
        <v>46225</v>
      </c>
      <c r="E30" s="247">
        <v>6.7516062289012524E-3</v>
      </c>
    </row>
    <row r="31" spans="1:5" x14ac:dyDescent="0.2">
      <c r="A31" s="252"/>
      <c r="B31" s="230"/>
      <c r="C31" s="317"/>
      <c r="D31" s="317"/>
      <c r="E31" s="178"/>
    </row>
    <row r="32" spans="1:5" x14ac:dyDescent="0.2">
      <c r="A32" s="251"/>
      <c r="B32" s="180" t="s">
        <v>51</v>
      </c>
      <c r="C32" s="316">
        <v>860674</v>
      </c>
      <c r="D32" s="316">
        <v>874926</v>
      </c>
      <c r="E32" s="178">
        <v>1.6559115298010685E-2</v>
      </c>
    </row>
    <row r="33" spans="1:5" x14ac:dyDescent="0.2">
      <c r="A33" s="251">
        <v>423</v>
      </c>
      <c r="B33" s="230" t="s">
        <v>296</v>
      </c>
      <c r="C33" s="317">
        <v>585762</v>
      </c>
      <c r="D33" s="317">
        <v>591080</v>
      </c>
      <c r="E33" s="247">
        <v>9.0787726073047192E-3</v>
      </c>
    </row>
    <row r="34" spans="1:5" x14ac:dyDescent="0.2">
      <c r="A34" s="251">
        <v>424</v>
      </c>
      <c r="B34" s="230" t="s">
        <v>297</v>
      </c>
      <c r="C34" s="317">
        <v>129917</v>
      </c>
      <c r="D34" s="317">
        <v>130148</v>
      </c>
      <c r="E34" s="247">
        <v>1.778058298759877E-3</v>
      </c>
    </row>
    <row r="35" spans="1:5" x14ac:dyDescent="0.2">
      <c r="A35" s="251">
        <v>425</v>
      </c>
      <c r="B35" s="230" t="s">
        <v>298</v>
      </c>
      <c r="C35" s="317">
        <v>144995</v>
      </c>
      <c r="D35" s="317">
        <v>153698</v>
      </c>
      <c r="E35" s="247">
        <v>6.0022759405496728E-2</v>
      </c>
    </row>
    <row r="36" spans="1:5" x14ac:dyDescent="0.2">
      <c r="A36" s="251"/>
      <c r="B36" s="230"/>
      <c r="C36" s="317"/>
      <c r="D36" s="317"/>
      <c r="E36" s="178"/>
    </row>
    <row r="37" spans="1:5" x14ac:dyDescent="0.2">
      <c r="A37" s="94"/>
      <c r="B37" s="94" t="s">
        <v>299</v>
      </c>
      <c r="C37" s="316">
        <v>295562</v>
      </c>
      <c r="D37" s="316">
        <v>290592</v>
      </c>
      <c r="E37" s="178">
        <v>-1.681542282160764E-2</v>
      </c>
    </row>
    <row r="38" spans="1:5" x14ac:dyDescent="0.2">
      <c r="A38" s="230">
        <v>4411</v>
      </c>
      <c r="B38" s="230" t="s">
        <v>300</v>
      </c>
      <c r="C38" s="317">
        <v>149295</v>
      </c>
      <c r="D38" s="317">
        <v>150485</v>
      </c>
      <c r="E38" s="247">
        <v>7.9707960748853779E-3</v>
      </c>
    </row>
    <row r="39" spans="1:5" x14ac:dyDescent="0.2">
      <c r="A39" s="230">
        <v>4412</v>
      </c>
      <c r="B39" s="230" t="s">
        <v>301</v>
      </c>
      <c r="C39" s="317">
        <v>41325</v>
      </c>
      <c r="D39" s="317">
        <v>38455</v>
      </c>
      <c r="E39" s="247">
        <v>-6.9449485783424025E-2</v>
      </c>
    </row>
    <row r="40" spans="1:5" x14ac:dyDescent="0.2">
      <c r="A40" s="230">
        <v>4413</v>
      </c>
      <c r="B40" s="230" t="s">
        <v>302</v>
      </c>
      <c r="C40" s="317">
        <v>104942</v>
      </c>
      <c r="D40" s="317">
        <v>101652</v>
      </c>
      <c r="E40" s="247">
        <v>-3.1350650835699767E-2</v>
      </c>
    </row>
    <row r="41" spans="1:5" x14ac:dyDescent="0.2">
      <c r="A41" s="230"/>
      <c r="B41" s="230"/>
      <c r="C41" s="317"/>
      <c r="D41" s="317"/>
      <c r="E41" s="178"/>
    </row>
    <row r="42" spans="1:5" x14ac:dyDescent="0.2">
      <c r="A42" s="180"/>
      <c r="B42" s="180" t="s">
        <v>303</v>
      </c>
      <c r="C42" s="316">
        <v>366322</v>
      </c>
      <c r="D42" s="316">
        <v>372650</v>
      </c>
      <c r="E42" s="178">
        <v>1.7274419772768113E-2</v>
      </c>
    </row>
    <row r="43" spans="1:5" x14ac:dyDescent="0.2">
      <c r="A43" s="230">
        <v>4421</v>
      </c>
      <c r="B43" s="230" t="s">
        <v>304</v>
      </c>
      <c r="C43" s="317">
        <v>118045</v>
      </c>
      <c r="D43" s="317">
        <v>116832</v>
      </c>
      <c r="E43" s="247">
        <v>-1.0275742301664614E-2</v>
      </c>
    </row>
    <row r="44" spans="1:5" x14ac:dyDescent="0.2">
      <c r="A44" s="230">
        <v>4422</v>
      </c>
      <c r="B44" s="230" t="s">
        <v>305</v>
      </c>
      <c r="C44" s="317">
        <v>67096</v>
      </c>
      <c r="D44" s="317">
        <v>67755</v>
      </c>
      <c r="E44" s="247">
        <v>9.821747943245418E-3</v>
      </c>
    </row>
    <row r="45" spans="1:5" x14ac:dyDescent="0.2">
      <c r="A45" s="230">
        <v>4431</v>
      </c>
      <c r="B45" s="230" t="s">
        <v>306</v>
      </c>
      <c r="C45" s="317">
        <v>181181</v>
      </c>
      <c r="D45" s="317">
        <v>188063</v>
      </c>
      <c r="E45" s="247">
        <v>3.7984115332181601E-2</v>
      </c>
    </row>
    <row r="46" spans="1:5" x14ac:dyDescent="0.2">
      <c r="A46" s="230"/>
      <c r="B46" s="230"/>
      <c r="C46" s="317"/>
      <c r="D46" s="317"/>
      <c r="E46" s="178"/>
    </row>
    <row r="47" spans="1:5" x14ac:dyDescent="0.2">
      <c r="A47" s="224"/>
      <c r="B47" s="180" t="s">
        <v>307</v>
      </c>
      <c r="C47" s="315">
        <v>594403</v>
      </c>
      <c r="D47" s="315">
        <v>607516</v>
      </c>
      <c r="E47" s="178">
        <v>2.2060790406508657E-2</v>
      </c>
    </row>
    <row r="48" spans="1:5" x14ac:dyDescent="0.2">
      <c r="A48" s="230">
        <v>4441</v>
      </c>
      <c r="B48" s="230" t="s">
        <v>308</v>
      </c>
      <c r="C48" s="317">
        <v>538116</v>
      </c>
      <c r="D48" s="317">
        <v>549595</v>
      </c>
      <c r="E48" s="247">
        <v>2.1331831798348411E-2</v>
      </c>
    </row>
    <row r="49" spans="1:13" x14ac:dyDescent="0.2">
      <c r="A49" s="230">
        <v>4442</v>
      </c>
      <c r="B49" s="230" t="s">
        <v>309</v>
      </c>
      <c r="C49" s="317">
        <v>56287</v>
      </c>
      <c r="D49" s="317">
        <v>57921</v>
      </c>
      <c r="E49" s="247">
        <v>2.9029793735676046E-2</v>
      </c>
    </row>
    <row r="50" spans="1:13" x14ac:dyDescent="0.2">
      <c r="A50" s="230"/>
      <c r="B50" s="230"/>
      <c r="C50" s="250"/>
      <c r="D50" s="250"/>
      <c r="E50" s="247"/>
    </row>
    <row r="51" spans="1:13" x14ac:dyDescent="0.2">
      <c r="A51" s="534" t="s">
        <v>310</v>
      </c>
      <c r="B51" s="534"/>
      <c r="C51" s="534"/>
      <c r="D51" s="534"/>
      <c r="E51" s="534"/>
      <c r="M51" s="26"/>
    </row>
    <row r="52" spans="1:13" ht="10.5" customHeight="1" x14ac:dyDescent="0.2">
      <c r="A52" s="224"/>
      <c r="B52" s="224"/>
      <c r="C52" s="224"/>
      <c r="D52" s="224"/>
      <c r="E52" s="247"/>
    </row>
    <row r="53" spans="1:13" ht="12.75" customHeight="1" x14ac:dyDescent="0.2">
      <c r="A53" s="535" t="s">
        <v>424</v>
      </c>
      <c r="B53" s="535"/>
      <c r="C53" s="535"/>
      <c r="D53" s="535"/>
      <c r="E53" s="535"/>
    </row>
    <row r="54" spans="1:13" ht="12.75" customHeight="1" x14ac:dyDescent="0.2">
      <c r="A54" s="535"/>
      <c r="B54" s="535"/>
      <c r="C54" s="535"/>
      <c r="D54" s="535"/>
      <c r="E54" s="535"/>
    </row>
    <row r="55" spans="1:13" ht="12.75" customHeight="1" x14ac:dyDescent="0.2">
      <c r="A55" s="535"/>
      <c r="B55" s="535"/>
      <c r="C55" s="535"/>
      <c r="D55" s="535"/>
      <c r="E55" s="535"/>
    </row>
    <row r="56" spans="1:13" ht="12.75" customHeight="1" x14ac:dyDescent="0.2">
      <c r="A56" s="535"/>
      <c r="B56" s="535"/>
      <c r="C56" s="535"/>
      <c r="D56" s="535"/>
      <c r="E56" s="535"/>
    </row>
    <row r="57" spans="1:13" x14ac:dyDescent="0.2">
      <c r="A57" s="535"/>
      <c r="B57" s="535"/>
      <c r="C57" s="535"/>
      <c r="D57" s="535"/>
      <c r="E57" s="535"/>
    </row>
    <row r="58" spans="1:13" x14ac:dyDescent="0.2">
      <c r="A58" s="535"/>
      <c r="B58" s="535"/>
      <c r="C58" s="535"/>
      <c r="D58" s="535"/>
      <c r="E58" s="535"/>
    </row>
    <row r="59" spans="1:13" x14ac:dyDescent="0.2">
      <c r="A59" s="535"/>
      <c r="B59" s="535"/>
      <c r="C59" s="535"/>
      <c r="D59" s="535"/>
      <c r="E59" s="535"/>
    </row>
    <row r="60" spans="1:13" hidden="1" x14ac:dyDescent="0.2">
      <c r="A60" s="535"/>
      <c r="B60" s="535"/>
      <c r="C60" s="535"/>
      <c r="D60" s="535"/>
      <c r="E60" s="535"/>
    </row>
  </sheetData>
  <mergeCells count="4">
    <mergeCell ref="A1:E1"/>
    <mergeCell ref="A2:E2"/>
    <mergeCell ref="A51:E51"/>
    <mergeCell ref="A53:E60"/>
  </mergeCells>
  <phoneticPr fontId="0" type="noConversion"/>
  <pageMargins left="0.5" right="0.5" top="1" bottom="0.5" header="0.25" footer="0.25"/>
  <pageSetup scale="89" orientation="portrait" r:id="rId1"/>
  <headerFooter scaleWithDoc="0">
    <oddHeader>&amp;R&amp;"Times New Roman,Bold Italic"Pennsylvania Department of Revenue</oddHeader>
    <oddFooter>&amp;C- 13 -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6"/>
  <sheetViews>
    <sheetView zoomScale="86" zoomScaleNormal="86" workbookViewId="0">
      <selection sqref="A1:E1"/>
    </sheetView>
  </sheetViews>
  <sheetFormatPr defaultColWidth="9.33203125" defaultRowHeight="12.75" x14ac:dyDescent="0.2"/>
  <cols>
    <col min="1" max="1" width="10.6640625" style="4" customWidth="1"/>
    <col min="2" max="2" width="57.5" style="4" bestFit="1" customWidth="1"/>
    <col min="3" max="3" width="15.1640625" style="4" customWidth="1"/>
    <col min="4" max="4" width="15.6640625" style="4" bestFit="1" customWidth="1"/>
    <col min="5" max="5" width="17.83203125" style="4" customWidth="1"/>
    <col min="6" max="16384" width="9.33203125" style="4"/>
  </cols>
  <sheetData>
    <row r="1" spans="1:5" ht="22.5" x14ac:dyDescent="0.3">
      <c r="A1" s="533" t="s">
        <v>535</v>
      </c>
      <c r="B1" s="533"/>
      <c r="C1" s="533"/>
      <c r="D1" s="533"/>
      <c r="E1" s="533"/>
    </row>
    <row r="2" spans="1:5" x14ac:dyDescent="0.2">
      <c r="A2" s="516" t="s">
        <v>0</v>
      </c>
      <c r="B2" s="516"/>
      <c r="C2" s="516"/>
      <c r="D2" s="516"/>
      <c r="E2" s="516"/>
    </row>
    <row r="3" spans="1:5" x14ac:dyDescent="0.2">
      <c r="B3" s="3"/>
      <c r="C3" s="3"/>
      <c r="D3" s="3"/>
      <c r="E3" s="155"/>
    </row>
    <row r="4" spans="1:5" x14ac:dyDescent="0.2">
      <c r="A4" s="412" t="s">
        <v>273</v>
      </c>
      <c r="B4" s="413" t="s">
        <v>47</v>
      </c>
      <c r="C4" s="415" t="s">
        <v>471</v>
      </c>
      <c r="D4" s="415" t="s">
        <v>480</v>
      </c>
      <c r="E4" s="414" t="s">
        <v>143</v>
      </c>
    </row>
    <row r="5" spans="1:5" ht="12.75" customHeight="1" x14ac:dyDescent="0.2">
      <c r="C5" s="177"/>
      <c r="D5" s="177"/>
      <c r="E5" s="177"/>
    </row>
    <row r="6" spans="1:5" x14ac:dyDescent="0.2">
      <c r="A6" s="230"/>
      <c r="B6" s="185" t="s">
        <v>311</v>
      </c>
      <c r="C6" s="183">
        <v>414091</v>
      </c>
      <c r="D6" s="183">
        <v>410178</v>
      </c>
      <c r="E6" s="178">
        <v>-9.4496137322472862E-3</v>
      </c>
    </row>
    <row r="7" spans="1:5" x14ac:dyDescent="0.2">
      <c r="A7" s="253">
        <v>4451</v>
      </c>
      <c r="B7" s="253" t="s">
        <v>312</v>
      </c>
      <c r="C7" s="250">
        <v>303630</v>
      </c>
      <c r="D7" s="250">
        <v>310276</v>
      </c>
      <c r="E7" s="247">
        <v>2.188848269275101E-2</v>
      </c>
    </row>
    <row r="8" spans="1:5" x14ac:dyDescent="0.2">
      <c r="A8" s="253">
        <v>4452</v>
      </c>
      <c r="B8" s="253" t="s">
        <v>313</v>
      </c>
      <c r="C8" s="250">
        <v>22440</v>
      </c>
      <c r="D8" s="250">
        <v>21819</v>
      </c>
      <c r="E8" s="247">
        <v>-2.7673796791443883E-2</v>
      </c>
    </row>
    <row r="9" spans="1:5" x14ac:dyDescent="0.2">
      <c r="A9" s="230">
        <v>4453</v>
      </c>
      <c r="B9" s="230" t="s">
        <v>314</v>
      </c>
      <c r="C9" s="250">
        <v>88021</v>
      </c>
      <c r="D9" s="250">
        <v>78083</v>
      </c>
      <c r="E9" s="247">
        <v>-0.11290487497301782</v>
      </c>
    </row>
    <row r="10" spans="1:5" x14ac:dyDescent="0.2">
      <c r="A10" s="230"/>
      <c r="B10" s="230"/>
      <c r="C10" s="250"/>
      <c r="D10" s="250"/>
      <c r="E10" s="178"/>
    </row>
    <row r="11" spans="1:5" x14ac:dyDescent="0.2">
      <c r="A11" s="224"/>
      <c r="B11" s="182" t="s">
        <v>315</v>
      </c>
      <c r="C11" s="183">
        <v>387584</v>
      </c>
      <c r="D11" s="183">
        <v>410959</v>
      </c>
      <c r="E11" s="178">
        <v>6.0309507100396287E-2</v>
      </c>
    </row>
    <row r="12" spans="1:5" x14ac:dyDescent="0.2">
      <c r="A12" s="230">
        <v>4461</v>
      </c>
      <c r="B12" s="230" t="s">
        <v>316</v>
      </c>
      <c r="C12" s="250">
        <v>96741</v>
      </c>
      <c r="D12" s="250">
        <v>101299</v>
      </c>
      <c r="E12" s="247">
        <v>4.7115493947757381E-2</v>
      </c>
    </row>
    <row r="13" spans="1:5" x14ac:dyDescent="0.2">
      <c r="A13" s="230">
        <v>4471</v>
      </c>
      <c r="B13" s="230" t="s">
        <v>317</v>
      </c>
      <c r="C13" s="250">
        <v>170612</v>
      </c>
      <c r="D13" s="250">
        <v>187281</v>
      </c>
      <c r="E13" s="247">
        <v>9.7701216796004964E-2</v>
      </c>
    </row>
    <row r="14" spans="1:5" x14ac:dyDescent="0.2">
      <c r="A14" s="230" t="s">
        <v>228</v>
      </c>
      <c r="B14" s="230" t="s">
        <v>318</v>
      </c>
      <c r="C14" s="250">
        <v>120231</v>
      </c>
      <c r="D14" s="250">
        <v>122379</v>
      </c>
      <c r="E14" s="247">
        <v>1.7865608703246272E-2</v>
      </c>
    </row>
    <row r="15" spans="1:5" x14ac:dyDescent="0.2">
      <c r="A15" s="230"/>
      <c r="B15" s="230"/>
      <c r="C15" s="250"/>
      <c r="D15" s="250"/>
      <c r="E15" s="178"/>
    </row>
    <row r="16" spans="1:5" x14ac:dyDescent="0.2">
      <c r="A16" s="251"/>
      <c r="B16" s="180" t="s">
        <v>70</v>
      </c>
      <c r="C16" s="177">
        <v>1271760</v>
      </c>
      <c r="D16" s="177">
        <v>1302249</v>
      </c>
      <c r="E16" s="178">
        <v>2.3973862993017514E-2</v>
      </c>
    </row>
    <row r="17" spans="1:5" x14ac:dyDescent="0.2">
      <c r="A17" s="251">
        <v>451</v>
      </c>
      <c r="B17" s="248" t="s">
        <v>319</v>
      </c>
      <c r="C17" s="249">
        <v>129332</v>
      </c>
      <c r="D17" s="249">
        <v>126359</v>
      </c>
      <c r="E17" s="247">
        <v>-2.2987350385055505E-2</v>
      </c>
    </row>
    <row r="18" spans="1:5" x14ac:dyDescent="0.2">
      <c r="A18" s="230">
        <v>4521</v>
      </c>
      <c r="B18" s="230" t="s">
        <v>320</v>
      </c>
      <c r="C18" s="249">
        <v>192786</v>
      </c>
      <c r="D18" s="249">
        <v>192905</v>
      </c>
      <c r="E18" s="247">
        <v>6.1726473914069935E-4</v>
      </c>
    </row>
    <row r="19" spans="1:5" x14ac:dyDescent="0.2">
      <c r="A19" s="230">
        <v>4529</v>
      </c>
      <c r="B19" s="230" t="s">
        <v>321</v>
      </c>
      <c r="C19" s="249">
        <v>466678</v>
      </c>
      <c r="D19" s="249">
        <v>469249</v>
      </c>
      <c r="E19" s="247">
        <v>5.5091519205963113E-3</v>
      </c>
    </row>
    <row r="20" spans="1:5" x14ac:dyDescent="0.2">
      <c r="A20" s="251">
        <v>453</v>
      </c>
      <c r="B20" s="249" t="s">
        <v>322</v>
      </c>
      <c r="C20" s="249">
        <v>255020</v>
      </c>
      <c r="D20" s="249">
        <v>250418</v>
      </c>
      <c r="E20" s="247">
        <v>-1.8045643478942774E-2</v>
      </c>
    </row>
    <row r="21" spans="1:5" x14ac:dyDescent="0.2">
      <c r="A21" s="230">
        <v>4541</v>
      </c>
      <c r="B21" s="230" t="s">
        <v>323</v>
      </c>
      <c r="C21" s="249">
        <v>166970</v>
      </c>
      <c r="D21" s="249">
        <v>199297</v>
      </c>
      <c r="E21" s="247">
        <v>0.19360963047253987</v>
      </c>
    </row>
    <row r="22" spans="1:5" x14ac:dyDescent="0.2">
      <c r="A22" s="289">
        <v>4542</v>
      </c>
      <c r="B22" s="224" t="s">
        <v>324</v>
      </c>
      <c r="C22" s="250">
        <v>5973</v>
      </c>
      <c r="D22" s="250">
        <v>6586</v>
      </c>
      <c r="E22" s="247">
        <v>0.10262849489368819</v>
      </c>
    </row>
    <row r="23" spans="1:5" x14ac:dyDescent="0.2">
      <c r="A23" s="230">
        <v>4543</v>
      </c>
      <c r="B23" s="230" t="s">
        <v>325</v>
      </c>
      <c r="C23" s="250">
        <v>55001</v>
      </c>
      <c r="D23" s="250">
        <v>57435</v>
      </c>
      <c r="E23" s="247">
        <v>4.4253740841075695E-2</v>
      </c>
    </row>
    <row r="24" spans="1:5" x14ac:dyDescent="0.2">
      <c r="A24" s="230"/>
      <c r="B24" s="250"/>
      <c r="C24" s="250"/>
      <c r="D24" s="250"/>
      <c r="E24" s="178"/>
    </row>
    <row r="25" spans="1:5" x14ac:dyDescent="0.2">
      <c r="A25" s="253" t="s">
        <v>326</v>
      </c>
      <c r="B25" s="185" t="s">
        <v>327</v>
      </c>
      <c r="C25" s="183">
        <v>33768</v>
      </c>
      <c r="D25" s="183">
        <v>31500</v>
      </c>
      <c r="E25" s="178">
        <v>-6.7164179104477584E-2</v>
      </c>
    </row>
    <row r="26" spans="1:5" x14ac:dyDescent="0.2">
      <c r="A26" s="230"/>
      <c r="B26" s="250"/>
      <c r="C26" s="250"/>
      <c r="D26" s="250"/>
      <c r="E26" s="178"/>
    </row>
    <row r="27" spans="1:5" x14ac:dyDescent="0.2">
      <c r="A27" s="230"/>
      <c r="B27" s="182" t="s">
        <v>328</v>
      </c>
      <c r="C27" s="183">
        <v>2968231</v>
      </c>
      <c r="D27" s="183">
        <v>3064438</v>
      </c>
      <c r="E27" s="178">
        <v>3.2412234762051906E-2</v>
      </c>
    </row>
    <row r="28" spans="1:5" x14ac:dyDescent="0.2">
      <c r="A28" s="254" t="s">
        <v>329</v>
      </c>
      <c r="B28" s="254" t="s">
        <v>389</v>
      </c>
      <c r="C28" s="250">
        <v>631508</v>
      </c>
      <c r="D28" s="250">
        <v>637782</v>
      </c>
      <c r="E28" s="247">
        <v>9.9349493593112737E-3</v>
      </c>
    </row>
    <row r="29" spans="1:5" x14ac:dyDescent="0.2">
      <c r="A29" s="230" t="s">
        <v>330</v>
      </c>
      <c r="B29" s="230" t="s">
        <v>390</v>
      </c>
      <c r="C29" s="250">
        <v>44878</v>
      </c>
      <c r="D29" s="250">
        <v>50133</v>
      </c>
      <c r="E29" s="247">
        <v>0.11709523597308258</v>
      </c>
    </row>
    <row r="30" spans="1:5" x14ac:dyDescent="0.2">
      <c r="A30" s="230">
        <v>52</v>
      </c>
      <c r="B30" s="250" t="s">
        <v>258</v>
      </c>
      <c r="C30" s="250">
        <v>125131</v>
      </c>
      <c r="D30" s="250">
        <v>163106</v>
      </c>
      <c r="E30" s="247">
        <v>0.30348195091544072</v>
      </c>
    </row>
    <row r="31" spans="1:5" x14ac:dyDescent="0.2">
      <c r="A31" s="289">
        <v>53</v>
      </c>
      <c r="B31" s="224" t="s">
        <v>259</v>
      </c>
      <c r="C31" s="249">
        <v>260724</v>
      </c>
      <c r="D31" s="249">
        <v>275523</v>
      </c>
      <c r="E31" s="247">
        <v>5.6761172734385745E-2</v>
      </c>
    </row>
    <row r="32" spans="1:5" x14ac:dyDescent="0.2">
      <c r="A32" s="289">
        <v>54</v>
      </c>
      <c r="B32" s="230" t="s">
        <v>331</v>
      </c>
      <c r="C32" s="250">
        <v>228877</v>
      </c>
      <c r="D32" s="250">
        <v>244748</v>
      </c>
      <c r="E32" s="247">
        <v>6.9342922180909428E-2</v>
      </c>
    </row>
    <row r="33" spans="1:12" x14ac:dyDescent="0.2">
      <c r="A33" s="289">
        <v>55</v>
      </c>
      <c r="B33" s="224" t="s">
        <v>260</v>
      </c>
      <c r="C33" s="250">
        <v>15626</v>
      </c>
      <c r="D33" s="250">
        <v>15914</v>
      </c>
      <c r="E33" s="247">
        <v>1.8430820427492556E-2</v>
      </c>
    </row>
    <row r="34" spans="1:12" x14ac:dyDescent="0.2">
      <c r="A34" s="254">
        <v>56</v>
      </c>
      <c r="B34" s="288" t="s">
        <v>332</v>
      </c>
      <c r="C34" s="250">
        <v>188173</v>
      </c>
      <c r="D34" s="250">
        <v>193839</v>
      </c>
      <c r="E34" s="247">
        <v>3.0110589723286507E-2</v>
      </c>
    </row>
    <row r="35" spans="1:12" x14ac:dyDescent="0.2">
      <c r="A35" s="289">
        <v>61</v>
      </c>
      <c r="B35" s="230" t="s">
        <v>333</v>
      </c>
      <c r="C35" s="250">
        <v>9017</v>
      </c>
      <c r="D35" s="250">
        <v>9158</v>
      </c>
      <c r="E35" s="247">
        <v>1.5637129865809118E-2</v>
      </c>
    </row>
    <row r="36" spans="1:12" x14ac:dyDescent="0.2">
      <c r="A36" s="289">
        <v>62</v>
      </c>
      <c r="B36" s="230" t="s">
        <v>265</v>
      </c>
      <c r="C36" s="250">
        <v>30721</v>
      </c>
      <c r="D36" s="250">
        <v>30276</v>
      </c>
      <c r="E36" s="247">
        <v>-1.4485205559714887E-2</v>
      </c>
    </row>
    <row r="37" spans="1:12" x14ac:dyDescent="0.2">
      <c r="A37" s="253">
        <v>71</v>
      </c>
      <c r="B37" s="230" t="s">
        <v>334</v>
      </c>
      <c r="C37" s="250">
        <v>56560</v>
      </c>
      <c r="D37" s="250">
        <v>59797</v>
      </c>
      <c r="E37" s="247">
        <v>5.7231258840169774E-2</v>
      </c>
    </row>
    <row r="38" spans="1:12" x14ac:dyDescent="0.2">
      <c r="A38" s="289">
        <v>721</v>
      </c>
      <c r="B38" s="230" t="s">
        <v>425</v>
      </c>
      <c r="C38" s="250">
        <v>198754</v>
      </c>
      <c r="D38" s="250">
        <v>207906</v>
      </c>
      <c r="E38" s="247">
        <v>4.6046872012638795E-2</v>
      </c>
    </row>
    <row r="39" spans="1:12" x14ac:dyDescent="0.2">
      <c r="A39" s="289">
        <v>722</v>
      </c>
      <c r="B39" s="255" t="s">
        <v>335</v>
      </c>
      <c r="C39" s="250">
        <v>883269</v>
      </c>
      <c r="D39" s="250">
        <v>886666</v>
      </c>
      <c r="E39" s="247">
        <v>3.8459404779291884E-3</v>
      </c>
    </row>
    <row r="40" spans="1:12" x14ac:dyDescent="0.2">
      <c r="A40" s="230">
        <v>8111</v>
      </c>
      <c r="B40" s="254" t="s">
        <v>336</v>
      </c>
      <c r="C40" s="250">
        <v>192714</v>
      </c>
      <c r="D40" s="250">
        <v>191217</v>
      </c>
      <c r="E40" s="247">
        <v>-7.7679877953859E-3</v>
      </c>
    </row>
    <row r="41" spans="1:12" x14ac:dyDescent="0.2">
      <c r="A41" s="254" t="s">
        <v>229</v>
      </c>
      <c r="B41" s="230" t="s">
        <v>337</v>
      </c>
      <c r="C41" s="250">
        <v>30268</v>
      </c>
      <c r="D41" s="250">
        <v>31875</v>
      </c>
      <c r="E41" s="247">
        <v>5.3092374785251861E-2</v>
      </c>
    </row>
    <row r="42" spans="1:12" x14ac:dyDescent="0.2">
      <c r="A42" s="289">
        <v>812</v>
      </c>
      <c r="B42" s="250" t="s">
        <v>338</v>
      </c>
      <c r="C42" s="250">
        <v>52630</v>
      </c>
      <c r="D42" s="250">
        <v>53493</v>
      </c>
      <c r="E42" s="247">
        <v>1.6397491924757812E-2</v>
      </c>
    </row>
    <row r="43" spans="1:12" x14ac:dyDescent="0.2">
      <c r="A43" s="230">
        <v>813</v>
      </c>
      <c r="B43" s="250" t="s">
        <v>391</v>
      </c>
      <c r="C43" s="250">
        <v>18705</v>
      </c>
      <c r="D43" s="250">
        <v>12321</v>
      </c>
      <c r="E43" s="247">
        <v>-0.341299117882919</v>
      </c>
    </row>
    <row r="44" spans="1:12" x14ac:dyDescent="0.2">
      <c r="A44" s="289">
        <v>814</v>
      </c>
      <c r="B44" s="250" t="s">
        <v>339</v>
      </c>
      <c r="C44" s="250">
        <v>676</v>
      </c>
      <c r="D44" s="250">
        <v>684</v>
      </c>
      <c r="E44" s="247">
        <v>1.1834319526627279E-2</v>
      </c>
    </row>
    <row r="45" spans="1:12" x14ac:dyDescent="0.2">
      <c r="A45" s="230"/>
      <c r="B45" s="224"/>
      <c r="C45" s="250"/>
      <c r="D45" s="250"/>
      <c r="E45" s="178"/>
    </row>
    <row r="46" spans="1:12" x14ac:dyDescent="0.2">
      <c r="A46" s="230"/>
      <c r="B46" s="182" t="s">
        <v>73</v>
      </c>
      <c r="C46" s="183">
        <v>17743</v>
      </c>
      <c r="D46" s="183">
        <v>18346</v>
      </c>
      <c r="E46" s="178">
        <v>3.3985233613256005E-2</v>
      </c>
    </row>
    <row r="47" spans="1:12" x14ac:dyDescent="0.2">
      <c r="A47" s="230"/>
      <c r="B47" s="182" t="s">
        <v>74</v>
      </c>
      <c r="C47" s="183">
        <v>85026</v>
      </c>
      <c r="D47" s="183">
        <v>96445</v>
      </c>
      <c r="E47" s="178">
        <v>0.13430009644108853</v>
      </c>
    </row>
    <row r="48" spans="1:12" x14ac:dyDescent="0.2">
      <c r="A48" s="230"/>
      <c r="B48" s="182" t="s">
        <v>75</v>
      </c>
      <c r="C48" s="183">
        <v>1347238</v>
      </c>
      <c r="D48" s="183">
        <v>1366778</v>
      </c>
      <c r="E48" s="178">
        <v>1.4503747667450106E-2</v>
      </c>
      <c r="J48" s="26"/>
      <c r="L48" s="26"/>
    </row>
    <row r="49" spans="1:5" x14ac:dyDescent="0.2">
      <c r="A49" s="230"/>
      <c r="B49" s="182" t="s">
        <v>236</v>
      </c>
      <c r="C49" s="183">
        <v>136128</v>
      </c>
      <c r="D49" s="183">
        <v>141402</v>
      </c>
      <c r="E49" s="178">
        <v>3.874294781382237E-2</v>
      </c>
    </row>
    <row r="50" spans="1:5" ht="10.5" customHeight="1" x14ac:dyDescent="0.2">
      <c r="A50" s="230"/>
      <c r="B50" s="182"/>
      <c r="C50" s="183"/>
      <c r="D50" s="183"/>
      <c r="E50" s="247"/>
    </row>
    <row r="51" spans="1:5" x14ac:dyDescent="0.2">
      <c r="A51" s="535" t="s">
        <v>424</v>
      </c>
      <c r="B51" s="535"/>
      <c r="C51" s="535"/>
      <c r="D51" s="535"/>
      <c r="E51" s="535"/>
    </row>
    <row r="52" spans="1:5" x14ac:dyDescent="0.2">
      <c r="A52" s="535"/>
      <c r="B52" s="535"/>
      <c r="C52" s="535"/>
      <c r="D52" s="535"/>
      <c r="E52" s="535"/>
    </row>
    <row r="53" spans="1:5" x14ac:dyDescent="0.2">
      <c r="A53" s="535"/>
      <c r="B53" s="535"/>
      <c r="C53" s="535"/>
      <c r="D53" s="535"/>
      <c r="E53" s="535"/>
    </row>
    <row r="54" spans="1:5" x14ac:dyDescent="0.2">
      <c r="A54" s="535"/>
      <c r="B54" s="535"/>
      <c r="C54" s="535"/>
      <c r="D54" s="535"/>
      <c r="E54" s="535"/>
    </row>
    <row r="55" spans="1:5" x14ac:dyDescent="0.2">
      <c r="A55" s="535"/>
      <c r="B55" s="535"/>
      <c r="C55" s="535"/>
      <c r="D55" s="535"/>
      <c r="E55" s="535"/>
    </row>
    <row r="56" spans="1:5" x14ac:dyDescent="0.2">
      <c r="A56" s="535"/>
      <c r="B56" s="535"/>
      <c r="C56" s="535"/>
      <c r="D56" s="535"/>
      <c r="E56" s="535"/>
    </row>
    <row r="57" spans="1:5" ht="0.75" customHeight="1" x14ac:dyDescent="0.2">
      <c r="A57" s="535"/>
      <c r="B57" s="535"/>
      <c r="C57" s="535"/>
      <c r="D57" s="535"/>
      <c r="E57" s="535"/>
    </row>
    <row r="58" spans="1:5" ht="9" customHeight="1" x14ac:dyDescent="0.2">
      <c r="A58" s="181"/>
      <c r="B58" s="181"/>
      <c r="C58" s="22"/>
      <c r="D58" s="22"/>
      <c r="E58" s="146"/>
    </row>
    <row r="59" spans="1:5" ht="15.75" x14ac:dyDescent="0.25">
      <c r="A59" s="184"/>
      <c r="B59" s="180"/>
      <c r="C59" s="177"/>
      <c r="D59" s="92"/>
      <c r="E59" s="178"/>
    </row>
    <row r="60" spans="1:5" x14ac:dyDescent="0.2">
      <c r="A60" s="184"/>
      <c r="B60" s="179"/>
      <c r="C60" s="26"/>
      <c r="D60" s="26"/>
      <c r="E60" s="146"/>
    </row>
    <row r="61" spans="1:5" x14ac:dyDescent="0.2">
      <c r="A61" s="181"/>
      <c r="B61" s="181"/>
      <c r="C61" s="26"/>
      <c r="D61" s="26"/>
      <c r="E61" s="146"/>
    </row>
    <row r="62" spans="1:5" x14ac:dyDescent="0.2">
      <c r="A62" s="181"/>
      <c r="B62" s="181"/>
      <c r="C62" s="26"/>
      <c r="D62" s="26"/>
      <c r="E62" s="146"/>
    </row>
    <row r="63" spans="1:5" x14ac:dyDescent="0.2">
      <c r="A63" s="184"/>
      <c r="B63" s="26"/>
      <c r="C63" s="26"/>
      <c r="D63" s="26"/>
      <c r="E63" s="146"/>
    </row>
    <row r="64" spans="1:5" x14ac:dyDescent="0.2">
      <c r="A64" s="181"/>
      <c r="B64" s="181"/>
      <c r="C64" s="26"/>
      <c r="D64" s="26"/>
      <c r="E64" s="146"/>
    </row>
    <row r="65" spans="1:5" x14ac:dyDescent="0.2">
      <c r="A65" s="88"/>
      <c r="C65" s="22"/>
      <c r="D65" s="22"/>
      <c r="E65" s="146"/>
    </row>
    <row r="66" spans="1:5" x14ac:dyDescent="0.2">
      <c r="A66" s="181"/>
      <c r="B66" s="181"/>
      <c r="C66" s="22"/>
      <c r="D66" s="22"/>
      <c r="E66" s="146"/>
    </row>
    <row r="67" spans="1:5" ht="9" customHeight="1" x14ac:dyDescent="0.2">
      <c r="A67" s="181"/>
      <c r="B67" s="22"/>
      <c r="C67" s="22"/>
      <c r="D67" s="22"/>
      <c r="E67" s="146"/>
    </row>
    <row r="68" spans="1:5" x14ac:dyDescent="0.2">
      <c r="A68" s="186"/>
      <c r="B68" s="185"/>
      <c r="C68" s="183"/>
      <c r="D68" s="183"/>
      <c r="E68" s="178"/>
    </row>
    <row r="69" spans="1:5" ht="9" customHeight="1" x14ac:dyDescent="0.2">
      <c r="A69" s="181"/>
      <c r="B69" s="22"/>
      <c r="C69" s="22"/>
      <c r="D69" s="22"/>
      <c r="E69" s="146"/>
    </row>
    <row r="70" spans="1:5" x14ac:dyDescent="0.2">
      <c r="A70" s="181"/>
      <c r="B70" s="182"/>
      <c r="C70" s="183"/>
      <c r="D70" s="183"/>
      <c r="E70" s="178"/>
    </row>
    <row r="71" spans="1:5" x14ac:dyDescent="0.2">
      <c r="A71" s="187"/>
      <c r="B71" s="187"/>
      <c r="C71" s="22"/>
      <c r="D71" s="22"/>
      <c r="E71" s="146"/>
    </row>
    <row r="72" spans="1:5" x14ac:dyDescent="0.2">
      <c r="A72" s="181"/>
      <c r="B72" s="181"/>
      <c r="C72" s="22"/>
      <c r="D72" s="22"/>
      <c r="E72" s="146"/>
    </row>
    <row r="73" spans="1:5" x14ac:dyDescent="0.2">
      <c r="A73" s="181"/>
      <c r="B73" s="22"/>
      <c r="C73" s="22"/>
      <c r="D73" s="22"/>
      <c r="E73" s="146"/>
    </row>
    <row r="74" spans="1:5" x14ac:dyDescent="0.2">
      <c r="A74" s="88"/>
      <c r="C74" s="26"/>
      <c r="D74" s="26"/>
      <c r="E74" s="146"/>
    </row>
    <row r="75" spans="1:5" x14ac:dyDescent="0.2">
      <c r="A75" s="88"/>
      <c r="B75" s="181"/>
      <c r="C75" s="22"/>
      <c r="D75" s="22"/>
      <c r="E75" s="146"/>
    </row>
    <row r="76" spans="1:5" x14ac:dyDescent="0.2">
      <c r="A76" s="88"/>
      <c r="C76" s="22"/>
      <c r="D76" s="22"/>
      <c r="E76" s="146"/>
    </row>
    <row r="77" spans="1:5" x14ac:dyDescent="0.2">
      <c r="A77" s="187"/>
      <c r="B77" s="87"/>
      <c r="C77" s="22"/>
      <c r="D77" s="22"/>
      <c r="E77" s="146"/>
    </row>
    <row r="78" spans="1:5" x14ac:dyDescent="0.2">
      <c r="A78" s="88"/>
      <c r="B78" s="181"/>
      <c r="C78" s="22"/>
      <c r="D78" s="22"/>
      <c r="E78" s="146"/>
    </row>
    <row r="79" spans="1:5" x14ac:dyDescent="0.2">
      <c r="A79" s="88"/>
      <c r="B79" s="181"/>
      <c r="C79" s="22"/>
      <c r="D79" s="22"/>
      <c r="E79" s="146"/>
    </row>
    <row r="80" spans="1:5" x14ac:dyDescent="0.2">
      <c r="A80" s="186"/>
      <c r="B80" s="181"/>
      <c r="C80" s="22"/>
      <c r="D80" s="22"/>
      <c r="E80" s="146"/>
    </row>
    <row r="81" spans="1:5" x14ac:dyDescent="0.2">
      <c r="A81" s="88"/>
      <c r="B81" s="181"/>
      <c r="C81" s="22"/>
      <c r="D81" s="22"/>
      <c r="E81" s="146"/>
    </row>
    <row r="82" spans="1:5" x14ac:dyDescent="0.2">
      <c r="A82" s="88"/>
      <c r="B82" s="21"/>
      <c r="C82" s="22"/>
      <c r="D82" s="22"/>
      <c r="E82" s="146"/>
    </row>
    <row r="83" spans="1:5" x14ac:dyDescent="0.2">
      <c r="A83" s="181"/>
      <c r="B83" s="187"/>
      <c r="C83" s="22"/>
      <c r="D83" s="22"/>
      <c r="E83" s="146"/>
    </row>
    <row r="84" spans="1:5" x14ac:dyDescent="0.2">
      <c r="A84" s="187"/>
      <c r="B84" s="181"/>
      <c r="C84" s="22"/>
      <c r="D84" s="22"/>
      <c r="E84" s="146"/>
    </row>
    <row r="85" spans="1:5" x14ac:dyDescent="0.2">
      <c r="A85" s="88"/>
      <c r="B85" s="22"/>
      <c r="C85" s="22"/>
      <c r="D85" s="22"/>
      <c r="E85" s="146"/>
    </row>
    <row r="86" spans="1:5" x14ac:dyDescent="0.2">
      <c r="A86" s="181"/>
      <c r="B86" s="22"/>
      <c r="C86" s="22"/>
      <c r="D86" s="22"/>
      <c r="E86" s="146"/>
    </row>
    <row r="87" spans="1:5" x14ac:dyDescent="0.2">
      <c r="A87" s="88"/>
      <c r="B87" s="22"/>
      <c r="C87" s="22"/>
      <c r="D87" s="22"/>
      <c r="E87" s="146"/>
    </row>
    <row r="88" spans="1:5" ht="9" customHeight="1" x14ac:dyDescent="0.2">
      <c r="A88" s="181"/>
      <c r="C88" s="22"/>
      <c r="D88" s="22"/>
      <c r="E88" s="146"/>
    </row>
    <row r="89" spans="1:5" x14ac:dyDescent="0.2">
      <c r="A89" s="181"/>
      <c r="B89" s="182"/>
      <c r="C89" s="183"/>
      <c r="D89" s="183"/>
      <c r="E89" s="178"/>
    </row>
    <row r="90" spans="1:5" x14ac:dyDescent="0.2">
      <c r="A90" s="181"/>
      <c r="B90" s="182"/>
      <c r="C90" s="183"/>
      <c r="D90" s="183"/>
      <c r="E90" s="178"/>
    </row>
    <row r="91" spans="1:5" x14ac:dyDescent="0.2">
      <c r="A91" s="181"/>
      <c r="B91" s="182"/>
      <c r="C91" s="183"/>
      <c r="D91" s="183"/>
      <c r="E91" s="178"/>
    </row>
    <row r="92" spans="1:5" x14ac:dyDescent="0.2">
      <c r="A92" s="181"/>
      <c r="B92" s="182"/>
      <c r="C92" s="183"/>
      <c r="D92" s="183"/>
      <c r="E92" s="178"/>
    </row>
    <row r="93" spans="1:5" x14ac:dyDescent="0.2">
      <c r="A93" s="181"/>
      <c r="B93" s="182"/>
      <c r="C93" s="183"/>
      <c r="D93" s="183"/>
      <c r="E93" s="146"/>
    </row>
    <row r="94" spans="1:5" ht="79.5" customHeight="1" x14ac:dyDescent="0.2">
      <c r="A94" s="535"/>
      <c r="B94" s="535"/>
      <c r="C94" s="535"/>
      <c r="D94" s="535"/>
      <c r="E94" s="535"/>
    </row>
    <row r="95" spans="1:5" x14ac:dyDescent="0.2">
      <c r="E95" s="146"/>
    </row>
    <row r="96" spans="1:5" x14ac:dyDescent="0.2">
      <c r="E96" s="146"/>
    </row>
    <row r="97" spans="5:5" x14ac:dyDescent="0.2">
      <c r="E97" s="146"/>
    </row>
    <row r="98" spans="5:5" x14ac:dyDescent="0.2">
      <c r="E98" s="146"/>
    </row>
    <row r="99" spans="5:5" x14ac:dyDescent="0.2">
      <c r="E99" s="146"/>
    </row>
    <row r="100" spans="5:5" x14ac:dyDescent="0.2">
      <c r="E100" s="146"/>
    </row>
    <row r="101" spans="5:5" x14ac:dyDescent="0.2">
      <c r="E101" s="146"/>
    </row>
    <row r="102" spans="5:5" x14ac:dyDescent="0.2">
      <c r="E102" s="146"/>
    </row>
    <row r="103" spans="5:5" x14ac:dyDescent="0.2">
      <c r="E103" s="146"/>
    </row>
    <row r="104" spans="5:5" x14ac:dyDescent="0.2">
      <c r="E104" s="146"/>
    </row>
    <row r="105" spans="5:5" x14ac:dyDescent="0.2">
      <c r="E105" s="146"/>
    </row>
    <row r="106" spans="5:5" x14ac:dyDescent="0.2">
      <c r="E106" s="146"/>
    </row>
    <row r="107" spans="5:5" x14ac:dyDescent="0.2">
      <c r="E107" s="146"/>
    </row>
    <row r="108" spans="5:5" x14ac:dyDescent="0.2">
      <c r="E108" s="146"/>
    </row>
    <row r="109" spans="5:5" x14ac:dyDescent="0.2">
      <c r="E109" s="146"/>
    </row>
    <row r="110" spans="5:5" x14ac:dyDescent="0.2">
      <c r="E110" s="146"/>
    </row>
    <row r="111" spans="5:5" x14ac:dyDescent="0.2">
      <c r="E111" s="146"/>
    </row>
    <row r="112" spans="5:5" x14ac:dyDescent="0.2">
      <c r="E112" s="146"/>
    </row>
    <row r="113" spans="5:5" x14ac:dyDescent="0.2">
      <c r="E113" s="146"/>
    </row>
    <row r="114" spans="5:5" x14ac:dyDescent="0.2">
      <c r="E114" s="146"/>
    </row>
    <row r="115" spans="5:5" x14ac:dyDescent="0.2">
      <c r="E115" s="146"/>
    </row>
    <row r="116" spans="5:5" x14ac:dyDescent="0.2">
      <c r="E116" s="146"/>
    </row>
  </sheetData>
  <mergeCells count="4">
    <mergeCell ref="A94:E94"/>
    <mergeCell ref="A1:E1"/>
    <mergeCell ref="A2:E2"/>
    <mergeCell ref="A51:E57"/>
  </mergeCells>
  <phoneticPr fontId="0" type="noConversion"/>
  <pageMargins left="0.5" right="0.5" top="1" bottom="0.5" header="0.25" footer="0.25"/>
  <pageSetup scale="91" orientation="portrait" r:id="rId1"/>
  <headerFooter scaleWithDoc="0">
    <oddHeader>&amp;R&amp;"Times New Roman,Bold Italic"Pennsylvania Department of Revenue</oddHeader>
    <oddFooter>&amp;C- 14 -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zoomScale="86" zoomScaleNormal="86" workbookViewId="0"/>
  </sheetViews>
  <sheetFormatPr defaultColWidth="11" defaultRowHeight="12.75" x14ac:dyDescent="0.2"/>
  <cols>
    <col min="1" max="1" width="15.6640625" style="250" customWidth="1"/>
    <col min="2" max="2" width="12.83203125" style="250" bestFit="1" customWidth="1"/>
    <col min="3" max="3" width="14.33203125" style="250" bestFit="1" customWidth="1"/>
    <col min="4" max="4" width="17.83203125" style="250" customWidth="1"/>
    <col min="5" max="5" width="8.5" style="250" customWidth="1"/>
    <col min="6" max="6" width="18.1640625" style="250" customWidth="1"/>
    <col min="7" max="7" width="12.83203125" style="250" bestFit="1" customWidth="1"/>
    <col min="8" max="8" width="14.33203125" style="250" bestFit="1" customWidth="1"/>
    <col min="9" max="9" width="17.83203125" style="250" customWidth="1"/>
    <col min="10" max="10" width="15.5" style="250" customWidth="1"/>
    <col min="11" max="11" width="12.1640625" style="250" customWidth="1"/>
    <col min="12" max="12" width="19" style="250" customWidth="1"/>
    <col min="13" max="15" width="11" style="250"/>
    <col min="16" max="22" width="16.6640625" style="250" customWidth="1"/>
    <col min="23" max="23" width="14.5" style="250" customWidth="1"/>
    <col min="24" max="16384" width="11" style="250"/>
  </cols>
  <sheetData>
    <row r="1" spans="1:12" s="224" customFormat="1" ht="21.75" x14ac:dyDescent="0.3">
      <c r="A1" s="1" t="s">
        <v>466</v>
      </c>
      <c r="B1" s="1"/>
      <c r="C1" s="1"/>
      <c r="D1" s="1"/>
      <c r="E1" s="1"/>
      <c r="F1" s="1"/>
      <c r="G1" s="1"/>
      <c r="H1" s="1"/>
      <c r="I1" s="1"/>
    </row>
    <row r="2" spans="1:12" s="224" customFormat="1" ht="12.95" customHeight="1" x14ac:dyDescent="0.2">
      <c r="A2" s="537" t="s">
        <v>467</v>
      </c>
      <c r="B2" s="537"/>
      <c r="C2" s="537"/>
      <c r="D2" s="537"/>
      <c r="E2" s="537"/>
      <c r="F2" s="537"/>
      <c r="G2" s="537"/>
      <c r="H2" s="537"/>
      <c r="I2" s="537"/>
    </row>
    <row r="3" spans="1:12" s="224" customFormat="1" ht="12.95" customHeight="1" x14ac:dyDescent="0.2">
      <c r="A3" s="233"/>
      <c r="G3" s="249"/>
      <c r="H3" s="249"/>
    </row>
    <row r="4" spans="1:12" s="224" customFormat="1" ht="15.75" customHeight="1" x14ac:dyDescent="0.25">
      <c r="A4" s="416" t="s">
        <v>76</v>
      </c>
      <c r="B4" s="349" t="s">
        <v>471</v>
      </c>
      <c r="C4" s="349" t="s">
        <v>480</v>
      </c>
      <c r="D4" s="349" t="s">
        <v>143</v>
      </c>
      <c r="E4" s="417"/>
      <c r="F4" s="416" t="s">
        <v>76</v>
      </c>
      <c r="G4" s="349" t="s">
        <v>471</v>
      </c>
      <c r="H4" s="349" t="s">
        <v>480</v>
      </c>
      <c r="I4" s="349" t="s">
        <v>143</v>
      </c>
    </row>
    <row r="5" spans="1:12" s="24" customFormat="1" ht="15.75" x14ac:dyDescent="0.25">
      <c r="A5" s="30" t="s">
        <v>78</v>
      </c>
      <c r="B5" s="24">
        <v>21998</v>
      </c>
      <c r="C5" s="24">
        <v>21715</v>
      </c>
      <c r="D5" s="55">
        <v>-1.3000000000000001E-2</v>
      </c>
      <c r="F5" s="30" t="s">
        <v>79</v>
      </c>
      <c r="G5" s="24">
        <v>21598</v>
      </c>
      <c r="H5" s="24">
        <v>20990</v>
      </c>
      <c r="I5" s="55">
        <v>-2.7999999999999997E-2</v>
      </c>
      <c r="J5" s="293"/>
      <c r="K5" s="292"/>
      <c r="L5" s="31"/>
    </row>
    <row r="6" spans="1:12" s="24" customFormat="1" ht="18.75" x14ac:dyDescent="0.25">
      <c r="A6" s="30" t="s">
        <v>348</v>
      </c>
      <c r="B6" s="24">
        <v>509791</v>
      </c>
      <c r="C6" s="24">
        <v>503286</v>
      </c>
      <c r="D6" s="55">
        <v>-1.3000000000000001E-2</v>
      </c>
      <c r="F6" s="30" t="s">
        <v>80</v>
      </c>
      <c r="G6" s="24">
        <v>45911</v>
      </c>
      <c r="H6" s="24">
        <v>47490</v>
      </c>
      <c r="I6" s="55">
        <v>3.4000000000000002E-2</v>
      </c>
      <c r="J6" s="293"/>
      <c r="K6" s="292"/>
      <c r="L6" s="31"/>
    </row>
    <row r="7" spans="1:12" s="24" customFormat="1" ht="15.75" x14ac:dyDescent="0.25">
      <c r="A7" s="30" t="s">
        <v>81</v>
      </c>
      <c r="B7" s="24">
        <v>12766</v>
      </c>
      <c r="C7" s="24">
        <v>15799</v>
      </c>
      <c r="D7" s="55">
        <v>0.23800000000000002</v>
      </c>
      <c r="F7" s="30" t="s">
        <v>82</v>
      </c>
      <c r="G7" s="24">
        <v>134548</v>
      </c>
      <c r="H7" s="24">
        <v>134170</v>
      </c>
      <c r="I7" s="55">
        <v>-3.0000000000000001E-3</v>
      </c>
      <c r="J7" s="293"/>
      <c r="K7" s="292"/>
      <c r="L7" s="31"/>
    </row>
    <row r="8" spans="1:12" s="24" customFormat="1" ht="15.75" x14ac:dyDescent="0.25">
      <c r="A8" s="30" t="s">
        <v>83</v>
      </c>
      <c r="B8" s="24">
        <v>55119</v>
      </c>
      <c r="C8" s="24">
        <v>54926</v>
      </c>
      <c r="D8" s="55">
        <v>-4.0000000000000001E-3</v>
      </c>
      <c r="F8" s="30" t="s">
        <v>84</v>
      </c>
      <c r="G8" s="24">
        <v>142636</v>
      </c>
      <c r="H8" s="24">
        <v>142519</v>
      </c>
      <c r="I8" s="55">
        <v>-1E-3</v>
      </c>
      <c r="J8" s="293"/>
      <c r="K8" s="292"/>
      <c r="L8" s="31"/>
    </row>
    <row r="9" spans="1:12" s="24" customFormat="1" ht="15.75" x14ac:dyDescent="0.25">
      <c r="A9" s="30" t="s">
        <v>85</v>
      </c>
      <c r="B9" s="24">
        <v>22730</v>
      </c>
      <c r="C9" s="24">
        <v>22757</v>
      </c>
      <c r="D9" s="55">
        <v>1E-3</v>
      </c>
      <c r="F9" s="30" t="s">
        <v>86</v>
      </c>
      <c r="G9" s="24">
        <v>29697</v>
      </c>
      <c r="H9" s="24">
        <v>29501</v>
      </c>
      <c r="I9" s="55">
        <v>-6.9999999999999993E-3</v>
      </c>
      <c r="J9" s="293"/>
      <c r="K9" s="292"/>
      <c r="L9" s="31"/>
    </row>
    <row r="10" spans="1:12" s="24" customFormat="1" ht="15.75" x14ac:dyDescent="0.25">
      <c r="A10" s="30" t="s">
        <v>87</v>
      </c>
      <c r="B10" s="24">
        <v>149677</v>
      </c>
      <c r="C10" s="24">
        <v>148366</v>
      </c>
      <c r="D10" s="55">
        <v>-9.0000000000000011E-3</v>
      </c>
      <c r="F10" s="30" t="s">
        <v>88</v>
      </c>
      <c r="G10" s="24">
        <v>7287</v>
      </c>
      <c r="H10" s="24">
        <v>6839</v>
      </c>
      <c r="I10" s="55">
        <v>-6.0999999999999999E-2</v>
      </c>
      <c r="J10" s="293"/>
      <c r="K10" s="292"/>
      <c r="L10" s="31"/>
    </row>
    <row r="11" spans="1:12" s="24" customFormat="1" ht="15.75" x14ac:dyDescent="0.25">
      <c r="A11" s="30" t="s">
        <v>89</v>
      </c>
      <c r="B11" s="24">
        <v>96274</v>
      </c>
      <c r="C11" s="24">
        <v>99637</v>
      </c>
      <c r="D11" s="55">
        <v>3.5000000000000003E-2</v>
      </c>
      <c r="F11" s="30" t="s">
        <v>90</v>
      </c>
      <c r="G11" s="24">
        <v>26964</v>
      </c>
      <c r="H11" s="24">
        <v>27840</v>
      </c>
      <c r="I11" s="55">
        <v>3.2000000000000001E-2</v>
      </c>
      <c r="J11" s="293"/>
      <c r="K11" s="292"/>
      <c r="L11" s="31"/>
    </row>
    <row r="12" spans="1:12" s="24" customFormat="1" ht="15.75" x14ac:dyDescent="0.25">
      <c r="A12" s="30" t="s">
        <v>91</v>
      </c>
      <c r="B12" s="24">
        <v>19001</v>
      </c>
      <c r="C12" s="24">
        <v>16752</v>
      </c>
      <c r="D12" s="55">
        <v>-0.11800000000000001</v>
      </c>
      <c r="F12" s="30" t="s">
        <v>92</v>
      </c>
      <c r="G12" s="24">
        <v>7928</v>
      </c>
      <c r="H12" s="24">
        <v>8057</v>
      </c>
      <c r="I12" s="55">
        <v>1.6E-2</v>
      </c>
      <c r="J12" s="293"/>
      <c r="K12" s="292"/>
      <c r="L12" s="31"/>
    </row>
    <row r="13" spans="1:12" s="24" customFormat="1" ht="15.75" x14ac:dyDescent="0.25">
      <c r="A13" s="30" t="s">
        <v>93</v>
      </c>
      <c r="B13" s="24">
        <v>220679</v>
      </c>
      <c r="C13" s="24">
        <v>217874</v>
      </c>
      <c r="D13" s="55">
        <v>-1.3000000000000001E-2</v>
      </c>
      <c r="F13" s="30" t="s">
        <v>94</v>
      </c>
      <c r="G13" s="24">
        <v>32544</v>
      </c>
      <c r="H13" s="24">
        <v>33901</v>
      </c>
      <c r="I13" s="55">
        <v>4.2000000000000003E-2</v>
      </c>
      <c r="J13" s="293"/>
      <c r="K13" s="292"/>
      <c r="L13" s="31"/>
    </row>
    <row r="14" spans="1:12" s="24" customFormat="1" ht="15.75" x14ac:dyDescent="0.25">
      <c r="A14" s="30" t="s">
        <v>95</v>
      </c>
      <c r="B14" s="24">
        <v>61937</v>
      </c>
      <c r="C14" s="24">
        <v>60162</v>
      </c>
      <c r="D14" s="55">
        <v>-2.8999999999999998E-2</v>
      </c>
      <c r="F14" s="30" t="s">
        <v>96</v>
      </c>
      <c r="G14" s="24">
        <v>301756</v>
      </c>
      <c r="H14" s="24">
        <v>313464</v>
      </c>
      <c r="I14" s="55">
        <v>3.9E-2</v>
      </c>
      <c r="J14" s="293"/>
      <c r="K14" s="292"/>
      <c r="L14" s="31"/>
    </row>
    <row r="15" spans="1:12" s="24" customFormat="1" ht="15.75" x14ac:dyDescent="0.25">
      <c r="A15" s="30" t="s">
        <v>97</v>
      </c>
      <c r="B15" s="24">
        <v>25385</v>
      </c>
      <c r="C15" s="24">
        <v>25754</v>
      </c>
      <c r="D15" s="55">
        <v>1.4999999999999999E-2</v>
      </c>
      <c r="F15" s="30" t="s">
        <v>98</v>
      </c>
      <c r="G15" s="24">
        <v>5115</v>
      </c>
      <c r="H15" s="24">
        <v>5355</v>
      </c>
      <c r="I15" s="55">
        <v>4.7E-2</v>
      </c>
      <c r="J15" s="293"/>
      <c r="K15" s="292"/>
      <c r="L15" s="31"/>
    </row>
    <row r="16" spans="1:12" s="24" customFormat="1" ht="15.75" x14ac:dyDescent="0.25">
      <c r="A16" s="30" t="s">
        <v>99</v>
      </c>
      <c r="B16" s="24">
        <v>457</v>
      </c>
      <c r="C16" s="24">
        <v>396</v>
      </c>
      <c r="D16" s="55">
        <v>-0.13300000000000001</v>
      </c>
      <c r="F16" s="30" t="s">
        <v>100</v>
      </c>
      <c r="G16" s="24">
        <v>58363</v>
      </c>
      <c r="H16" s="24">
        <v>57509</v>
      </c>
      <c r="I16" s="55">
        <v>-1.4999999999999999E-2</v>
      </c>
      <c r="J16" s="293"/>
      <c r="K16" s="292"/>
      <c r="L16" s="31"/>
    </row>
    <row r="17" spans="1:12" s="24" customFormat="1" ht="15.75" x14ac:dyDescent="0.25">
      <c r="A17" s="30" t="s">
        <v>101</v>
      </c>
      <c r="B17" s="24">
        <v>15535</v>
      </c>
      <c r="C17" s="24">
        <v>15484</v>
      </c>
      <c r="D17" s="55">
        <v>-3.0000000000000001E-3</v>
      </c>
      <c r="F17" s="30" t="s">
        <v>102</v>
      </c>
      <c r="G17" s="24">
        <v>52343</v>
      </c>
      <c r="H17" s="24">
        <v>53539</v>
      </c>
      <c r="I17" s="55">
        <v>2.3E-2</v>
      </c>
      <c r="J17" s="293"/>
      <c r="K17" s="292"/>
      <c r="L17" s="31"/>
    </row>
    <row r="18" spans="1:12" s="24" customFormat="1" ht="15.75" x14ac:dyDescent="0.25">
      <c r="A18" s="30" t="s">
        <v>103</v>
      </c>
      <c r="B18" s="24">
        <v>46685</v>
      </c>
      <c r="C18" s="24">
        <v>46288</v>
      </c>
      <c r="D18" s="55">
        <v>-9.0000000000000011E-3</v>
      </c>
      <c r="F18" s="30" t="s">
        <v>104</v>
      </c>
      <c r="G18" s="24">
        <v>7537</v>
      </c>
      <c r="H18" s="24">
        <v>7652</v>
      </c>
      <c r="I18" s="55">
        <v>1.4999999999999999E-2</v>
      </c>
      <c r="J18" s="293"/>
      <c r="K18" s="292"/>
      <c r="L18" s="31"/>
    </row>
    <row r="19" spans="1:12" s="24" customFormat="1" ht="18.75" x14ac:dyDescent="0.25">
      <c r="A19" s="30" t="s">
        <v>105</v>
      </c>
      <c r="B19" s="24">
        <v>218032</v>
      </c>
      <c r="C19" s="24">
        <v>214403</v>
      </c>
      <c r="D19" s="55">
        <v>-1.7000000000000001E-2</v>
      </c>
      <c r="F19" s="30" t="s">
        <v>347</v>
      </c>
      <c r="G19" s="24">
        <v>321975</v>
      </c>
      <c r="H19" s="24">
        <v>338127</v>
      </c>
      <c r="I19" s="55">
        <v>0.05</v>
      </c>
      <c r="J19" s="293"/>
      <c r="K19" s="292"/>
      <c r="L19" s="31"/>
    </row>
    <row r="20" spans="1:12" s="24" customFormat="1" ht="15.75" x14ac:dyDescent="0.25">
      <c r="A20" s="30" t="s">
        <v>106</v>
      </c>
      <c r="B20" s="24">
        <v>10054</v>
      </c>
      <c r="C20" s="24">
        <v>9882</v>
      </c>
      <c r="D20" s="55">
        <v>-1.7000000000000001E-2</v>
      </c>
      <c r="F20" s="30" t="s">
        <v>107</v>
      </c>
      <c r="G20" s="24">
        <v>15627</v>
      </c>
      <c r="H20" s="24">
        <v>15542</v>
      </c>
      <c r="I20" s="55">
        <v>-5.0000000000000001E-3</v>
      </c>
      <c r="J20" s="293"/>
      <c r="K20" s="292"/>
      <c r="L20" s="31"/>
    </row>
    <row r="21" spans="1:12" s="24" customFormat="1" ht="15.75" x14ac:dyDescent="0.25">
      <c r="A21" s="30" t="s">
        <v>108</v>
      </c>
      <c r="B21" s="24">
        <v>21648</v>
      </c>
      <c r="C21" s="24">
        <v>20806</v>
      </c>
      <c r="D21" s="55">
        <v>-3.9E-2</v>
      </c>
      <c r="F21" s="30" t="s">
        <v>109</v>
      </c>
      <c r="G21" s="24">
        <v>15384</v>
      </c>
      <c r="H21" s="24">
        <v>16448</v>
      </c>
      <c r="I21" s="55">
        <v>6.9000000000000006E-2</v>
      </c>
      <c r="J21" s="293"/>
      <c r="K21" s="292"/>
      <c r="L21" s="31"/>
    </row>
    <row r="22" spans="1:12" s="24" customFormat="1" ht="15.75" x14ac:dyDescent="0.25">
      <c r="A22" s="30" t="s">
        <v>110</v>
      </c>
      <c r="B22" s="24">
        <v>9478</v>
      </c>
      <c r="C22" s="24">
        <v>9897</v>
      </c>
      <c r="D22" s="55">
        <v>4.4000000000000004E-2</v>
      </c>
      <c r="F22" s="30" t="s">
        <v>111</v>
      </c>
      <c r="G22" s="24">
        <v>30080</v>
      </c>
      <c r="H22" s="24">
        <v>29290</v>
      </c>
      <c r="I22" s="55">
        <v>-2.6000000000000002E-2</v>
      </c>
      <c r="J22" s="293"/>
      <c r="K22" s="292"/>
      <c r="L22" s="31"/>
    </row>
    <row r="23" spans="1:12" s="24" customFormat="1" ht="15.75" x14ac:dyDescent="0.25">
      <c r="A23" s="30" t="s">
        <v>112</v>
      </c>
      <c r="B23" s="24">
        <v>14216</v>
      </c>
      <c r="C23" s="24">
        <v>14552</v>
      </c>
      <c r="D23" s="55">
        <v>2.4E-2</v>
      </c>
      <c r="F23" s="30" t="s">
        <v>113</v>
      </c>
      <c r="G23" s="24">
        <v>13669</v>
      </c>
      <c r="H23" s="24">
        <v>12694</v>
      </c>
      <c r="I23" s="55">
        <v>-7.0999999999999994E-2</v>
      </c>
      <c r="J23" s="293"/>
      <c r="K23" s="292"/>
      <c r="L23" s="31"/>
    </row>
    <row r="24" spans="1:12" s="24" customFormat="1" ht="15.75" x14ac:dyDescent="0.25">
      <c r="A24" s="30" t="s">
        <v>114</v>
      </c>
      <c r="B24" s="24">
        <v>16658</v>
      </c>
      <c r="C24" s="24">
        <v>15954</v>
      </c>
      <c r="D24" s="55">
        <v>-4.2000000000000003E-2</v>
      </c>
      <c r="F24" s="30" t="s">
        <v>115</v>
      </c>
      <c r="G24" s="24">
        <v>29090</v>
      </c>
      <c r="H24" s="24">
        <v>31530</v>
      </c>
      <c r="I24" s="55">
        <v>8.4000000000000005E-2</v>
      </c>
      <c r="J24" s="293"/>
      <c r="K24" s="292"/>
      <c r="L24" s="31"/>
    </row>
    <row r="25" spans="1:12" s="24" customFormat="1" ht="15.75" x14ac:dyDescent="0.25">
      <c r="A25" s="30" t="s">
        <v>116</v>
      </c>
      <c r="B25" s="24">
        <v>164019</v>
      </c>
      <c r="C25" s="24">
        <v>156193</v>
      </c>
      <c r="D25" s="55">
        <v>-4.8000000000000001E-2</v>
      </c>
      <c r="F25" s="30" t="s">
        <v>117</v>
      </c>
      <c r="G25" s="24">
        <v>1043</v>
      </c>
      <c r="H25" s="24">
        <v>1058</v>
      </c>
      <c r="I25" s="55">
        <v>1.3999999999999999E-2</v>
      </c>
      <c r="J25" s="293"/>
      <c r="K25" s="294"/>
      <c r="L25" s="31"/>
    </row>
    <row r="26" spans="1:12" s="24" customFormat="1" ht="15.75" x14ac:dyDescent="0.25">
      <c r="A26" s="30" t="s">
        <v>118</v>
      </c>
      <c r="B26" s="24">
        <v>131079</v>
      </c>
      <c r="C26" s="24">
        <v>147627</v>
      </c>
      <c r="D26" s="55">
        <v>0.126</v>
      </c>
      <c r="F26" s="30" t="s">
        <v>119</v>
      </c>
      <c r="G26" s="24">
        <v>9682</v>
      </c>
      <c r="H26" s="24">
        <v>9932</v>
      </c>
      <c r="I26" s="55">
        <v>2.6000000000000002E-2</v>
      </c>
      <c r="J26" s="293"/>
      <c r="K26" s="294"/>
      <c r="L26" s="31"/>
    </row>
    <row r="27" spans="1:12" s="24" customFormat="1" ht="15.75" x14ac:dyDescent="0.25">
      <c r="A27" s="30" t="s">
        <v>120</v>
      </c>
      <c r="B27" s="24">
        <v>187875</v>
      </c>
      <c r="C27" s="24">
        <v>195107</v>
      </c>
      <c r="D27" s="55">
        <v>3.7999999999999999E-2</v>
      </c>
      <c r="F27" s="30" t="s">
        <v>121</v>
      </c>
      <c r="G27" s="24">
        <v>17570</v>
      </c>
      <c r="H27" s="24">
        <v>18312</v>
      </c>
      <c r="I27" s="55">
        <v>4.2000000000000003E-2</v>
      </c>
      <c r="J27" s="293"/>
      <c r="K27" s="294"/>
      <c r="L27" s="31"/>
    </row>
    <row r="28" spans="1:12" s="24" customFormat="1" ht="15.75" x14ac:dyDescent="0.25">
      <c r="A28" s="30" t="s">
        <v>122</v>
      </c>
      <c r="B28" s="24">
        <v>6254</v>
      </c>
      <c r="C28" s="24">
        <v>6089</v>
      </c>
      <c r="D28" s="55">
        <v>-2.6000000000000002E-2</v>
      </c>
      <c r="F28" s="30" t="s">
        <v>123</v>
      </c>
      <c r="G28" s="24">
        <v>11827</v>
      </c>
      <c r="H28" s="24">
        <v>11985</v>
      </c>
      <c r="I28" s="55">
        <v>1.3000000000000001E-2</v>
      </c>
      <c r="J28" s="293"/>
      <c r="K28" s="294"/>
      <c r="L28" s="31"/>
    </row>
    <row r="29" spans="1:12" s="24" customFormat="1" ht="15.75" x14ac:dyDescent="0.25">
      <c r="A29" s="30" t="s">
        <v>124</v>
      </c>
      <c r="B29" s="24">
        <v>64057</v>
      </c>
      <c r="C29" s="24">
        <v>62888</v>
      </c>
      <c r="D29" s="55">
        <v>-1.8000000000000002E-2</v>
      </c>
      <c r="F29" s="30" t="s">
        <v>125</v>
      </c>
      <c r="G29" s="24">
        <v>23053</v>
      </c>
      <c r="H29" s="24">
        <v>22799</v>
      </c>
      <c r="I29" s="55">
        <v>-1.1000000000000001E-2</v>
      </c>
      <c r="J29" s="295"/>
      <c r="K29" s="294"/>
    </row>
    <row r="30" spans="1:12" s="24" customFormat="1" ht="15.75" x14ac:dyDescent="0.25">
      <c r="A30" s="30" t="s">
        <v>126</v>
      </c>
      <c r="B30" s="24">
        <v>35305</v>
      </c>
      <c r="C30" s="24">
        <v>33603</v>
      </c>
      <c r="D30" s="55">
        <v>-4.8000000000000001E-2</v>
      </c>
      <c r="F30" s="30" t="s">
        <v>127</v>
      </c>
      <c r="G30" s="24">
        <v>71680</v>
      </c>
      <c r="H30" s="24">
        <v>72432</v>
      </c>
      <c r="I30" s="55">
        <v>0.01</v>
      </c>
      <c r="J30" s="295"/>
      <c r="K30" s="294"/>
    </row>
    <row r="31" spans="1:12" s="24" customFormat="1" ht="15.75" x14ac:dyDescent="0.25">
      <c r="A31" s="30" t="s">
        <v>128</v>
      </c>
      <c r="B31" s="24">
        <v>985</v>
      </c>
      <c r="C31" s="24">
        <v>1037</v>
      </c>
      <c r="D31" s="55">
        <v>5.2999999999999999E-2</v>
      </c>
      <c r="F31" s="30" t="s">
        <v>129</v>
      </c>
      <c r="G31" s="24">
        <v>143798</v>
      </c>
      <c r="H31" s="24">
        <v>140198</v>
      </c>
      <c r="I31" s="55">
        <v>-2.5000000000000001E-2</v>
      </c>
      <c r="J31" s="295"/>
      <c r="K31" s="294"/>
    </row>
    <row r="32" spans="1:12" s="24" customFormat="1" ht="15.75" x14ac:dyDescent="0.25">
      <c r="A32" s="30" t="s">
        <v>130</v>
      </c>
      <c r="B32" s="24">
        <v>27514</v>
      </c>
      <c r="C32" s="24">
        <v>28566</v>
      </c>
      <c r="D32" s="55">
        <v>3.7999999999999999E-2</v>
      </c>
      <c r="F32" s="30" t="s">
        <v>131</v>
      </c>
      <c r="G32" s="24">
        <v>13503</v>
      </c>
      <c r="H32" s="24">
        <v>14479</v>
      </c>
      <c r="I32" s="55">
        <v>7.2000000000000008E-2</v>
      </c>
      <c r="J32" s="295"/>
      <c r="K32" s="294"/>
    </row>
    <row r="33" spans="1:11" s="24" customFormat="1" ht="15.75" x14ac:dyDescent="0.25">
      <c r="A33" s="30" t="s">
        <v>132</v>
      </c>
      <c r="B33" s="24">
        <v>1490</v>
      </c>
      <c r="C33" s="24">
        <v>1492</v>
      </c>
      <c r="D33" s="55">
        <v>1E-3</v>
      </c>
      <c r="F33" s="30" t="s">
        <v>133</v>
      </c>
      <c r="G33" s="24">
        <v>164545</v>
      </c>
      <c r="H33" s="24">
        <v>147173</v>
      </c>
      <c r="I33" s="55">
        <v>-0.106</v>
      </c>
      <c r="J33" s="295"/>
      <c r="K33" s="295"/>
    </row>
    <row r="34" spans="1:11" s="24" customFormat="1" ht="15.75" x14ac:dyDescent="0.25">
      <c r="A34" s="30" t="s">
        <v>134</v>
      </c>
      <c r="B34" s="24">
        <v>6755</v>
      </c>
      <c r="C34" s="24">
        <v>6178</v>
      </c>
      <c r="D34" s="55">
        <v>-8.5000000000000006E-2</v>
      </c>
      <c r="F34" s="30" t="s">
        <v>135</v>
      </c>
      <c r="G34" s="24">
        <v>5495</v>
      </c>
      <c r="H34" s="24">
        <v>5234</v>
      </c>
      <c r="I34" s="55">
        <v>-4.7E-2</v>
      </c>
      <c r="J34" s="295"/>
      <c r="K34" s="294"/>
    </row>
    <row r="35" spans="1:11" s="24" customFormat="1" ht="15.75" x14ac:dyDescent="0.25">
      <c r="A35" s="30" t="s">
        <v>136</v>
      </c>
      <c r="B35" s="24">
        <v>6306</v>
      </c>
      <c r="C35" s="24">
        <v>6522</v>
      </c>
      <c r="D35" s="55">
        <v>3.4000000000000002E-2</v>
      </c>
      <c r="F35" s="30" t="s">
        <v>137</v>
      </c>
      <c r="G35" s="24">
        <v>116639</v>
      </c>
      <c r="H35" s="24">
        <v>120537</v>
      </c>
      <c r="I35" s="55">
        <v>3.3000000000000002E-2</v>
      </c>
      <c r="J35" s="295"/>
      <c r="K35" s="294"/>
    </row>
    <row r="36" spans="1:11" s="24" customFormat="1" ht="15.75" x14ac:dyDescent="0.25">
      <c r="A36" s="30" t="s">
        <v>138</v>
      </c>
      <c r="B36" s="24">
        <v>16570</v>
      </c>
      <c r="C36" s="24">
        <v>16936</v>
      </c>
      <c r="D36" s="55">
        <v>2.2000000000000002E-2</v>
      </c>
      <c r="F36" s="23"/>
      <c r="I36" s="55"/>
      <c r="J36" s="295"/>
      <c r="K36" s="294"/>
    </row>
    <row r="37" spans="1:11" s="24" customFormat="1" ht="18.75" x14ac:dyDescent="0.25">
      <c r="A37" s="30" t="s">
        <v>139</v>
      </c>
      <c r="B37" s="24">
        <v>9560</v>
      </c>
      <c r="C37" s="24">
        <v>9123</v>
      </c>
      <c r="D37" s="55">
        <v>-4.5999999999999999E-2</v>
      </c>
      <c r="F37" s="30" t="s">
        <v>468</v>
      </c>
      <c r="G37" s="24">
        <v>3897627</v>
      </c>
      <c r="H37" s="24">
        <v>4034614</v>
      </c>
      <c r="I37" s="55">
        <v>3.5000000000000003E-2</v>
      </c>
      <c r="K37" s="296"/>
    </row>
    <row r="38" spans="1:11" s="24" customFormat="1" ht="18.75" x14ac:dyDescent="0.25">
      <c r="A38" s="30" t="s">
        <v>140</v>
      </c>
      <c r="B38" s="24">
        <v>16393</v>
      </c>
      <c r="C38" s="24">
        <v>18010</v>
      </c>
      <c r="D38" s="55">
        <v>9.9000000000000005E-2</v>
      </c>
      <c r="F38" s="23" t="s">
        <v>469</v>
      </c>
      <c r="G38" s="24">
        <v>1347238</v>
      </c>
      <c r="H38" s="24">
        <v>1366778</v>
      </c>
      <c r="I38" s="55">
        <v>1.4999999999999999E-2</v>
      </c>
      <c r="J38" s="295"/>
      <c r="K38" s="296"/>
    </row>
    <row r="39" spans="1:11" s="24" customFormat="1" ht="15.75" x14ac:dyDescent="0.25">
      <c r="A39" s="30" t="s">
        <v>141</v>
      </c>
      <c r="B39" s="24">
        <v>77625</v>
      </c>
      <c r="C39" s="24">
        <v>79367</v>
      </c>
      <c r="D39" s="55">
        <v>2.2000000000000002E-2</v>
      </c>
      <c r="F39" s="430" t="s">
        <v>272</v>
      </c>
      <c r="G39" s="419">
        <v>136128</v>
      </c>
      <c r="H39" s="419">
        <v>141402</v>
      </c>
      <c r="I39" s="431">
        <v>3.9E-2</v>
      </c>
      <c r="J39" s="295"/>
      <c r="K39" s="296"/>
    </row>
    <row r="40" spans="1:11" s="24" customFormat="1" ht="15.75" x14ac:dyDescent="0.25">
      <c r="A40" s="30" t="s">
        <v>142</v>
      </c>
      <c r="B40" s="24">
        <v>235401</v>
      </c>
      <c r="C40" s="24">
        <v>261641</v>
      </c>
      <c r="D40" s="55">
        <f t="shared" ref="D40" si="0">ROUND(C40/B40*100-100,1)/100</f>
        <v>0.111</v>
      </c>
      <c r="F40" s="32" t="s">
        <v>72</v>
      </c>
      <c r="G40" s="33">
        <v>9795189</v>
      </c>
      <c r="H40" s="33">
        <v>10004459</v>
      </c>
      <c r="I40" s="54">
        <v>2.1000000000000001E-2</v>
      </c>
      <c r="J40" s="295"/>
      <c r="K40" s="296"/>
    </row>
    <row r="41" spans="1:11" x14ac:dyDescent="0.2">
      <c r="B41" s="255"/>
      <c r="C41" s="255"/>
    </row>
    <row r="42" spans="1:11" x14ac:dyDescent="0.2">
      <c r="B42" s="255"/>
      <c r="C42" s="255"/>
      <c r="F42" s="256"/>
      <c r="I42" s="257"/>
    </row>
    <row r="43" spans="1:11" ht="12.75" customHeight="1" x14ac:dyDescent="0.2">
      <c r="A43" s="538" t="s">
        <v>475</v>
      </c>
      <c r="B43" s="538"/>
      <c r="C43" s="538"/>
      <c r="D43" s="538"/>
      <c r="E43" s="538"/>
      <c r="F43" s="538"/>
      <c r="G43" s="538"/>
      <c r="H43" s="538"/>
      <c r="I43" s="538"/>
    </row>
    <row r="44" spans="1:11" x14ac:dyDescent="0.2">
      <c r="A44" s="538"/>
      <c r="B44" s="538"/>
      <c r="C44" s="538"/>
      <c r="D44" s="538"/>
      <c r="E44" s="538"/>
      <c r="F44" s="538"/>
      <c r="G44" s="538"/>
      <c r="H44" s="538"/>
      <c r="I44" s="538"/>
    </row>
    <row r="45" spans="1:11" x14ac:dyDescent="0.2">
      <c r="A45" s="538"/>
      <c r="B45" s="538"/>
      <c r="C45" s="538"/>
      <c r="D45" s="538"/>
      <c r="E45" s="538"/>
      <c r="F45" s="538"/>
      <c r="G45" s="538"/>
      <c r="H45" s="538"/>
      <c r="I45" s="538"/>
    </row>
    <row r="46" spans="1:11" ht="14.25" x14ac:dyDescent="0.2">
      <c r="A46" s="536" t="s">
        <v>476</v>
      </c>
      <c r="B46" s="536"/>
      <c r="C46" s="536"/>
      <c r="D46" s="536"/>
      <c r="E46" s="536"/>
      <c r="F46" s="536"/>
      <c r="G46" s="536"/>
      <c r="H46" s="536"/>
      <c r="I46" s="536"/>
    </row>
    <row r="47" spans="1:11" ht="14.25" x14ac:dyDescent="0.2">
      <c r="A47" s="313" t="s">
        <v>477</v>
      </c>
      <c r="B47" s="314"/>
      <c r="C47" s="314"/>
      <c r="D47" s="314"/>
      <c r="E47" s="314"/>
      <c r="F47" s="314"/>
      <c r="G47" s="314"/>
      <c r="H47" s="314"/>
      <c r="I47" s="314"/>
    </row>
    <row r="48" spans="1:11" ht="16.5" customHeight="1" x14ac:dyDescent="0.2">
      <c r="A48" s="313" t="s">
        <v>478</v>
      </c>
      <c r="B48" s="314"/>
      <c r="C48" s="314"/>
      <c r="D48" s="314"/>
      <c r="E48" s="314"/>
      <c r="F48" s="314"/>
      <c r="G48" s="314"/>
      <c r="H48" s="314"/>
      <c r="I48" s="314"/>
    </row>
    <row r="49" spans="1:9" x14ac:dyDescent="0.2">
      <c r="A49" s="313"/>
      <c r="B49" s="314"/>
      <c r="C49" s="314"/>
      <c r="D49" s="314"/>
      <c r="E49" s="314"/>
      <c r="F49" s="314"/>
      <c r="G49" s="314"/>
      <c r="H49" s="314"/>
      <c r="I49" s="314"/>
    </row>
    <row r="50" spans="1:9" x14ac:dyDescent="0.2">
      <c r="A50" s="312"/>
    </row>
    <row r="51" spans="1:9" x14ac:dyDescent="0.2">
      <c r="A51" s="28"/>
      <c r="B51" s="29"/>
      <c r="C51" s="29"/>
      <c r="D51" s="29"/>
      <c r="E51" s="29"/>
      <c r="F51" s="29"/>
    </row>
    <row r="52" spans="1:9" x14ac:dyDescent="0.2">
      <c r="A52" s="28"/>
      <c r="B52" s="29"/>
      <c r="C52" s="29"/>
      <c r="D52" s="29"/>
      <c r="E52" s="29"/>
      <c r="F52" s="29"/>
    </row>
    <row r="70" spans="1:14" x14ac:dyDescent="0.2">
      <c r="G70" s="297"/>
      <c r="H70" s="297"/>
      <c r="I70" s="297"/>
      <c r="J70" s="297"/>
      <c r="K70" s="297"/>
      <c r="L70" s="297"/>
      <c r="N70" s="256"/>
    </row>
    <row r="71" spans="1:14" x14ac:dyDescent="0.2">
      <c r="G71" s="297"/>
      <c r="H71" s="297"/>
      <c r="I71" s="297"/>
      <c r="J71" s="297"/>
      <c r="K71" s="297"/>
      <c r="L71" s="297"/>
    </row>
    <row r="72" spans="1:14" x14ac:dyDescent="0.2">
      <c r="G72" s="297"/>
      <c r="H72" s="297"/>
      <c r="I72" s="297"/>
      <c r="J72" s="297"/>
      <c r="K72" s="297"/>
      <c r="L72" s="297"/>
    </row>
    <row r="73" spans="1:14" x14ac:dyDescent="0.2">
      <c r="G73" s="297"/>
      <c r="H73" s="297"/>
      <c r="I73" s="297"/>
      <c r="J73" s="297"/>
      <c r="K73" s="297"/>
      <c r="L73" s="297"/>
    </row>
    <row r="74" spans="1:14" x14ac:dyDescent="0.2">
      <c r="I74" s="297"/>
      <c r="J74" s="297"/>
      <c r="K74" s="297"/>
      <c r="L74" s="297"/>
    </row>
    <row r="75" spans="1:14" x14ac:dyDescent="0.2">
      <c r="G75" s="297"/>
      <c r="H75" s="297"/>
      <c r="I75" s="297"/>
      <c r="J75" s="297"/>
      <c r="K75" s="297"/>
      <c r="L75" s="297"/>
    </row>
    <row r="76" spans="1:14" x14ac:dyDescent="0.2">
      <c r="A76" s="297"/>
      <c r="D76" s="297"/>
      <c r="E76" s="297"/>
      <c r="G76" s="297"/>
      <c r="H76" s="297"/>
      <c r="I76" s="297"/>
      <c r="J76" s="297"/>
      <c r="K76" s="297"/>
      <c r="L76" s="297"/>
    </row>
    <row r="77" spans="1:14" x14ac:dyDescent="0.2">
      <c r="A77" s="297"/>
      <c r="D77" s="297"/>
      <c r="E77" s="297"/>
      <c r="G77" s="297"/>
      <c r="H77" s="297"/>
      <c r="I77" s="297"/>
      <c r="J77" s="297"/>
      <c r="K77" s="297"/>
      <c r="L77" s="297"/>
    </row>
    <row r="78" spans="1:14" x14ac:dyDescent="0.2">
      <c r="A78" s="297"/>
      <c r="D78" s="297"/>
      <c r="E78" s="297"/>
      <c r="G78" s="297"/>
      <c r="H78" s="297"/>
      <c r="I78" s="297"/>
      <c r="J78" s="297"/>
      <c r="K78" s="297"/>
      <c r="L78" s="297"/>
    </row>
    <row r="79" spans="1:14" x14ac:dyDescent="0.2">
      <c r="A79" s="297"/>
      <c r="D79" s="297"/>
      <c r="E79" s="297"/>
      <c r="G79" s="297"/>
      <c r="H79" s="297"/>
      <c r="I79" s="297"/>
      <c r="J79" s="297"/>
      <c r="K79" s="297"/>
      <c r="L79" s="297"/>
    </row>
    <row r="80" spans="1:14" x14ac:dyDescent="0.2">
      <c r="A80" s="297"/>
      <c r="D80" s="297"/>
      <c r="E80" s="297"/>
      <c r="G80" s="297"/>
      <c r="H80" s="297"/>
      <c r="I80" s="297"/>
      <c r="J80" s="297"/>
      <c r="K80" s="297"/>
      <c r="L80" s="297"/>
    </row>
    <row r="81" spans="1:12" x14ac:dyDescent="0.2">
      <c r="A81" s="297"/>
      <c r="D81" s="297"/>
      <c r="E81" s="297"/>
      <c r="G81" s="297"/>
      <c r="H81" s="297"/>
      <c r="I81" s="297"/>
      <c r="J81" s="297"/>
      <c r="K81" s="297"/>
      <c r="L81" s="297"/>
    </row>
    <row r="82" spans="1:12" x14ac:dyDescent="0.2">
      <c r="A82" s="297"/>
      <c r="D82" s="297"/>
      <c r="E82" s="297"/>
      <c r="G82" s="297"/>
      <c r="H82" s="297"/>
      <c r="I82" s="297"/>
      <c r="J82" s="297"/>
      <c r="K82" s="297"/>
      <c r="L82" s="297"/>
    </row>
    <row r="83" spans="1:12" x14ac:dyDescent="0.2">
      <c r="A83" s="297"/>
      <c r="D83" s="297"/>
      <c r="E83" s="297"/>
      <c r="G83" s="297"/>
      <c r="H83" s="297"/>
      <c r="I83" s="297"/>
      <c r="J83" s="297"/>
      <c r="K83" s="297"/>
      <c r="L83" s="297"/>
    </row>
    <row r="84" spans="1:12" x14ac:dyDescent="0.2">
      <c r="A84" s="297"/>
      <c r="D84" s="297"/>
      <c r="E84" s="297"/>
      <c r="G84" s="297"/>
      <c r="H84" s="297"/>
      <c r="I84" s="297"/>
      <c r="J84" s="297"/>
      <c r="K84" s="297"/>
      <c r="L84" s="297"/>
    </row>
    <row r="85" spans="1:12" x14ac:dyDescent="0.2">
      <c r="A85" s="297"/>
      <c r="D85" s="297"/>
      <c r="E85" s="297"/>
      <c r="G85" s="297"/>
      <c r="H85" s="297"/>
      <c r="I85" s="297"/>
      <c r="J85" s="297"/>
      <c r="K85" s="297"/>
      <c r="L85" s="297"/>
    </row>
    <row r="86" spans="1:12" x14ac:dyDescent="0.2">
      <c r="A86" s="297"/>
      <c r="D86" s="297"/>
      <c r="E86" s="297"/>
      <c r="G86" s="297"/>
      <c r="H86" s="297"/>
      <c r="I86" s="297"/>
      <c r="J86" s="297"/>
      <c r="K86" s="297"/>
      <c r="L86" s="297"/>
    </row>
    <row r="87" spans="1:12" x14ac:dyDescent="0.2">
      <c r="A87" s="297"/>
      <c r="D87" s="297"/>
      <c r="E87" s="297"/>
      <c r="G87" s="297"/>
      <c r="H87" s="297"/>
      <c r="I87" s="297"/>
      <c r="J87" s="297"/>
      <c r="K87" s="297"/>
      <c r="L87" s="297"/>
    </row>
    <row r="88" spans="1:12" x14ac:dyDescent="0.2">
      <c r="A88" s="297"/>
      <c r="D88" s="297"/>
      <c r="E88" s="297"/>
      <c r="G88" s="297"/>
      <c r="H88" s="297"/>
      <c r="I88" s="297"/>
      <c r="J88" s="297"/>
      <c r="K88" s="297"/>
      <c r="L88" s="297"/>
    </row>
    <row r="89" spans="1:12" x14ac:dyDescent="0.2">
      <c r="A89" s="297"/>
      <c r="D89" s="297"/>
      <c r="E89" s="297"/>
      <c r="G89" s="297"/>
      <c r="H89" s="297"/>
      <c r="I89" s="297"/>
      <c r="J89" s="297"/>
      <c r="K89" s="297"/>
      <c r="L89" s="297"/>
    </row>
    <row r="90" spans="1:12" x14ac:dyDescent="0.2">
      <c r="A90" s="297"/>
      <c r="D90" s="297"/>
      <c r="E90" s="297"/>
      <c r="G90" s="297"/>
      <c r="H90" s="297"/>
      <c r="I90" s="297"/>
      <c r="J90" s="297"/>
      <c r="K90" s="297"/>
      <c r="L90" s="297"/>
    </row>
    <row r="91" spans="1:12" x14ac:dyDescent="0.2">
      <c r="A91" s="297"/>
      <c r="D91" s="297"/>
      <c r="E91" s="297"/>
      <c r="G91" s="297"/>
      <c r="H91" s="297"/>
      <c r="I91" s="297"/>
      <c r="J91" s="297"/>
      <c r="K91" s="297"/>
      <c r="L91" s="297"/>
    </row>
    <row r="92" spans="1:12" x14ac:dyDescent="0.2">
      <c r="A92" s="297"/>
      <c r="D92" s="297"/>
      <c r="E92" s="297"/>
      <c r="G92" s="297"/>
      <c r="H92" s="297"/>
      <c r="I92" s="297"/>
      <c r="J92" s="297"/>
      <c r="K92" s="297"/>
      <c r="L92" s="297"/>
    </row>
    <row r="93" spans="1:12" x14ac:dyDescent="0.2">
      <c r="A93" s="297"/>
      <c r="D93" s="297"/>
      <c r="E93" s="297"/>
      <c r="G93" s="297"/>
      <c r="H93" s="297"/>
      <c r="I93" s="297"/>
      <c r="K93" s="297"/>
      <c r="L93" s="297"/>
    </row>
    <row r="94" spans="1:12" x14ac:dyDescent="0.2">
      <c r="A94" s="297"/>
      <c r="D94" s="297"/>
      <c r="E94" s="297"/>
      <c r="G94" s="297"/>
      <c r="H94" s="297"/>
      <c r="I94" s="297"/>
      <c r="K94" s="297"/>
      <c r="L94" s="297"/>
    </row>
    <row r="95" spans="1:12" x14ac:dyDescent="0.2">
      <c r="A95" s="297"/>
      <c r="D95" s="297"/>
      <c r="E95" s="297"/>
      <c r="G95" s="297"/>
      <c r="H95" s="297"/>
      <c r="I95" s="297"/>
      <c r="K95" s="297"/>
      <c r="L95" s="297"/>
    </row>
    <row r="96" spans="1:12" x14ac:dyDescent="0.2">
      <c r="A96" s="297"/>
      <c r="D96" s="297"/>
      <c r="E96" s="297"/>
      <c r="G96" s="297"/>
      <c r="H96" s="297"/>
      <c r="I96" s="297"/>
      <c r="K96" s="297"/>
      <c r="L96" s="297"/>
    </row>
    <row r="97" spans="1:12" x14ac:dyDescent="0.2">
      <c r="A97" s="297"/>
      <c r="D97" s="297"/>
      <c r="E97" s="297"/>
      <c r="G97" s="297"/>
      <c r="H97" s="297"/>
      <c r="I97" s="297"/>
      <c r="K97" s="297"/>
      <c r="L97" s="297"/>
    </row>
    <row r="98" spans="1:12" x14ac:dyDescent="0.2">
      <c r="A98" s="297"/>
      <c r="D98" s="297"/>
      <c r="E98" s="297"/>
      <c r="I98" s="297"/>
      <c r="K98" s="297"/>
      <c r="L98" s="297"/>
    </row>
    <row r="99" spans="1:12" x14ac:dyDescent="0.2">
      <c r="A99" s="297"/>
      <c r="D99" s="297"/>
      <c r="E99" s="297"/>
      <c r="I99" s="297"/>
      <c r="K99" s="297"/>
      <c r="L99" s="297"/>
    </row>
    <row r="100" spans="1:12" x14ac:dyDescent="0.2">
      <c r="A100" s="297"/>
      <c r="D100" s="297"/>
      <c r="E100" s="297"/>
      <c r="I100" s="297"/>
      <c r="K100" s="297"/>
      <c r="L100" s="297"/>
    </row>
    <row r="101" spans="1:12" x14ac:dyDescent="0.2">
      <c r="A101" s="297"/>
      <c r="D101" s="297"/>
      <c r="E101" s="297"/>
      <c r="I101" s="297"/>
      <c r="K101" s="297"/>
      <c r="L101" s="297"/>
    </row>
    <row r="102" spans="1:12" x14ac:dyDescent="0.2">
      <c r="E102" s="297"/>
      <c r="G102" s="297"/>
      <c r="H102" s="297"/>
      <c r="I102" s="297"/>
      <c r="K102" s="297"/>
      <c r="L102" s="297"/>
    </row>
    <row r="103" spans="1:12" x14ac:dyDescent="0.2">
      <c r="G103" s="297"/>
      <c r="H103" s="297"/>
      <c r="I103" s="297"/>
      <c r="J103" s="297"/>
      <c r="K103" s="297"/>
      <c r="L103" s="297"/>
    </row>
    <row r="104" spans="1:12" x14ac:dyDescent="0.2">
      <c r="G104" s="297"/>
      <c r="H104" s="297"/>
      <c r="I104" s="297"/>
      <c r="J104" s="297"/>
      <c r="K104" s="297"/>
      <c r="L104" s="297"/>
    </row>
    <row r="105" spans="1:12" x14ac:dyDescent="0.2">
      <c r="G105" s="297"/>
      <c r="H105" s="297"/>
      <c r="I105" s="297"/>
      <c r="J105" s="297"/>
      <c r="K105" s="297"/>
      <c r="L105" s="297"/>
    </row>
    <row r="106" spans="1:12" x14ac:dyDescent="0.2">
      <c r="G106" s="297"/>
      <c r="H106" s="297"/>
      <c r="I106" s="297"/>
      <c r="J106" s="297"/>
      <c r="K106" s="297"/>
      <c r="L106" s="297"/>
    </row>
    <row r="107" spans="1:12" x14ac:dyDescent="0.2">
      <c r="G107" s="297"/>
      <c r="H107" s="297"/>
      <c r="I107" s="297"/>
      <c r="J107" s="297"/>
      <c r="K107" s="297"/>
      <c r="L107" s="297"/>
    </row>
    <row r="108" spans="1:12" x14ac:dyDescent="0.2">
      <c r="G108" s="297"/>
      <c r="H108" s="297"/>
      <c r="I108" s="297"/>
      <c r="J108" s="297"/>
      <c r="K108" s="297"/>
      <c r="L108" s="297"/>
    </row>
    <row r="109" spans="1:12" x14ac:dyDescent="0.2">
      <c r="G109" s="297"/>
      <c r="H109" s="297"/>
      <c r="I109" s="297"/>
      <c r="J109" s="297"/>
      <c r="K109" s="297"/>
      <c r="L109" s="297"/>
    </row>
    <row r="110" spans="1:12" x14ac:dyDescent="0.2">
      <c r="G110" s="297"/>
      <c r="H110" s="297"/>
      <c r="I110" s="297"/>
      <c r="J110" s="297"/>
      <c r="K110" s="297"/>
      <c r="L110" s="297"/>
    </row>
  </sheetData>
  <mergeCells count="3">
    <mergeCell ref="A46:I46"/>
    <mergeCell ref="A2:I2"/>
    <mergeCell ref="A43:I45"/>
  </mergeCells>
  <phoneticPr fontId="0" type="noConversion"/>
  <printOptions horizontalCentered="1"/>
  <pageMargins left="0.5" right="0.5" top="1" bottom="0.5" header="0.25" footer="0.25"/>
  <pageSetup scale="75" orientation="portrait" r:id="rId1"/>
  <headerFooter scaleWithDoc="0">
    <oddHeader>&amp;R&amp;"Times New Roman,Bold Italic"Pennsylvania Department of Revenue</oddHeader>
    <oddFooter>&amp;C- 15 -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zoomScale="86" zoomScaleNormal="86" workbookViewId="0"/>
  </sheetViews>
  <sheetFormatPr defaultColWidth="9.33203125" defaultRowHeight="12.75" x14ac:dyDescent="0.2"/>
  <cols>
    <col min="1" max="1" width="14.33203125" style="224" bestFit="1" customWidth="1"/>
    <col min="2" max="3" width="10.33203125" style="224" bestFit="1" customWidth="1"/>
    <col min="4" max="4" width="17.83203125" style="224" customWidth="1"/>
    <col min="5" max="5" width="9.33203125" style="224"/>
    <col min="6" max="6" width="19.33203125" style="224" customWidth="1"/>
    <col min="7" max="8" width="12.1640625" style="224" bestFit="1" customWidth="1"/>
    <col min="9" max="9" width="17.83203125" style="224" customWidth="1"/>
    <col min="10" max="16384" width="9.33203125" style="224"/>
  </cols>
  <sheetData>
    <row r="1" spans="1:9" ht="22.5" x14ac:dyDescent="0.3">
      <c r="A1" s="143" t="s">
        <v>470</v>
      </c>
      <c r="B1" s="1"/>
      <c r="C1" s="1"/>
      <c r="D1" s="1"/>
      <c r="E1" s="1"/>
      <c r="F1" s="1"/>
      <c r="G1" s="1"/>
      <c r="H1" s="1"/>
      <c r="I1" s="1"/>
    </row>
    <row r="2" spans="1:9" ht="15.75" x14ac:dyDescent="0.25">
      <c r="A2" s="67" t="s">
        <v>0</v>
      </c>
      <c r="B2" s="233"/>
      <c r="C2" s="233"/>
      <c r="D2" s="233"/>
      <c r="E2" s="233"/>
      <c r="F2" s="233"/>
      <c r="G2" s="233"/>
      <c r="H2" s="233"/>
      <c r="I2" s="233"/>
    </row>
    <row r="3" spans="1:9" x14ac:dyDescent="0.2">
      <c r="E3" s="291"/>
    </row>
    <row r="5" spans="1:9" ht="15.75" x14ac:dyDescent="0.25">
      <c r="A5" s="358" t="s">
        <v>76</v>
      </c>
      <c r="B5" s="418" t="s">
        <v>471</v>
      </c>
      <c r="C5" s="418" t="s">
        <v>480</v>
      </c>
      <c r="D5" s="349" t="s">
        <v>143</v>
      </c>
      <c r="E5" s="419"/>
      <c r="F5" s="420" t="s">
        <v>76</v>
      </c>
      <c r="G5" s="418" t="s">
        <v>471</v>
      </c>
      <c r="H5" s="418" t="s">
        <v>480</v>
      </c>
      <c r="I5" s="349" t="s">
        <v>143</v>
      </c>
    </row>
    <row r="6" spans="1:9" ht="18" customHeight="1" x14ac:dyDescent="0.25">
      <c r="A6" s="30" t="s">
        <v>78</v>
      </c>
      <c r="B6" s="57">
        <v>11567.427998772391</v>
      </c>
      <c r="C6" s="57">
        <v>11554</v>
      </c>
      <c r="D6" s="55">
        <v>-1E-3</v>
      </c>
      <c r="E6" s="24"/>
      <c r="F6" s="30" t="s">
        <v>141</v>
      </c>
      <c r="G6" s="57">
        <v>21308.783631432354</v>
      </c>
      <c r="H6" s="57">
        <v>20252</v>
      </c>
      <c r="I6" s="55">
        <v>-0.05</v>
      </c>
    </row>
    <row r="7" spans="1:9" ht="18" customHeight="1" x14ac:dyDescent="0.25">
      <c r="A7" s="30" t="s">
        <v>348</v>
      </c>
      <c r="B7" s="57">
        <v>141982.37371004373</v>
      </c>
      <c r="C7" s="57">
        <v>143824</v>
      </c>
      <c r="D7" s="55">
        <v>1.3000000000000001E-2</v>
      </c>
      <c r="E7" s="24"/>
      <c r="F7" s="30" t="s">
        <v>142</v>
      </c>
      <c r="G7" s="57">
        <v>53936.816520325599</v>
      </c>
      <c r="H7" s="57">
        <v>55409</v>
      </c>
      <c r="I7" s="55">
        <v>2.7000000000000003E-2</v>
      </c>
    </row>
    <row r="8" spans="1:9" ht="18" customHeight="1" x14ac:dyDescent="0.25">
      <c r="A8" s="30" t="s">
        <v>81</v>
      </c>
      <c r="B8" s="57">
        <v>7697.7293380238179</v>
      </c>
      <c r="C8" s="57">
        <v>8172</v>
      </c>
      <c r="D8" s="55">
        <v>6.2E-2</v>
      </c>
      <c r="E8" s="24"/>
      <c r="F8" s="30" t="s">
        <v>79</v>
      </c>
      <c r="G8" s="57">
        <v>9185.0121805064173</v>
      </c>
      <c r="H8" s="57">
        <v>9286</v>
      </c>
      <c r="I8" s="55">
        <v>1.1000000000000001E-2</v>
      </c>
    </row>
    <row r="9" spans="1:9" ht="18" customHeight="1" x14ac:dyDescent="0.25">
      <c r="A9" s="30" t="s">
        <v>83</v>
      </c>
      <c r="B9" s="57">
        <v>18957.560745645889</v>
      </c>
      <c r="C9" s="57">
        <v>19040</v>
      </c>
      <c r="D9" s="55">
        <v>4.0000000000000001E-3</v>
      </c>
      <c r="E9" s="24"/>
      <c r="F9" s="30" t="s">
        <v>80</v>
      </c>
      <c r="G9" s="57">
        <v>13641.599074006477</v>
      </c>
      <c r="H9" s="57">
        <v>14557</v>
      </c>
      <c r="I9" s="55">
        <v>6.7000000000000004E-2</v>
      </c>
    </row>
    <row r="10" spans="1:9" ht="18" customHeight="1" x14ac:dyDescent="0.25">
      <c r="A10" s="30" t="s">
        <v>85</v>
      </c>
      <c r="B10" s="57">
        <v>5847.5968568971466</v>
      </c>
      <c r="C10" s="57">
        <v>5735</v>
      </c>
      <c r="D10" s="55">
        <v>-1.9E-2</v>
      </c>
      <c r="E10" s="24"/>
      <c r="F10" s="30" t="s">
        <v>82</v>
      </c>
      <c r="G10" s="57">
        <v>35739.143991166704</v>
      </c>
      <c r="H10" s="57">
        <v>36912</v>
      </c>
      <c r="I10" s="55">
        <v>3.3000000000000002E-2</v>
      </c>
    </row>
    <row r="11" spans="1:9" ht="18" customHeight="1" x14ac:dyDescent="0.25">
      <c r="A11" s="30" t="s">
        <v>87</v>
      </c>
      <c r="B11" s="57">
        <v>41477.052802987651</v>
      </c>
      <c r="C11" s="57">
        <v>42631</v>
      </c>
      <c r="D11" s="55">
        <v>2.7999999999999997E-2</v>
      </c>
      <c r="E11" s="24"/>
      <c r="F11" s="30" t="s">
        <v>84</v>
      </c>
      <c r="G11" s="57">
        <v>31960.162270418856</v>
      </c>
      <c r="H11" s="57">
        <v>32164</v>
      </c>
      <c r="I11" s="55">
        <v>6.0000000000000001E-3</v>
      </c>
    </row>
    <row r="12" spans="1:9" ht="18" customHeight="1" x14ac:dyDescent="0.25">
      <c r="A12" s="30" t="s">
        <v>89</v>
      </c>
      <c r="B12" s="57">
        <v>12633.426397609492</v>
      </c>
      <c r="C12" s="57">
        <v>12679</v>
      </c>
      <c r="D12" s="55">
        <v>4.0000000000000001E-3</v>
      </c>
      <c r="E12" s="24"/>
      <c r="F12" s="30" t="s">
        <v>86</v>
      </c>
      <c r="G12" s="57">
        <v>11732.084144181088</v>
      </c>
      <c r="H12" s="57">
        <v>11679</v>
      </c>
      <c r="I12" s="55">
        <v>-5.0000000000000001E-3</v>
      </c>
    </row>
    <row r="13" spans="1:9" ht="18" customHeight="1" x14ac:dyDescent="0.25">
      <c r="A13" s="30" t="s">
        <v>91</v>
      </c>
      <c r="B13" s="57">
        <v>6701.5496622816163</v>
      </c>
      <c r="C13" s="57">
        <v>6794</v>
      </c>
      <c r="D13" s="55">
        <v>1.3999999999999999E-2</v>
      </c>
      <c r="E13" s="24"/>
      <c r="F13" s="30" t="s">
        <v>88</v>
      </c>
      <c r="G13" s="57">
        <v>4784.3728920622279</v>
      </c>
      <c r="H13" s="57">
        <v>4691</v>
      </c>
      <c r="I13" s="55">
        <v>-0.02</v>
      </c>
    </row>
    <row r="14" spans="1:9" ht="17.25" customHeight="1" x14ac:dyDescent="0.25">
      <c r="A14" s="30" t="s">
        <v>93</v>
      </c>
      <c r="B14" s="57">
        <v>73885.996232044738</v>
      </c>
      <c r="C14" s="57">
        <v>75196</v>
      </c>
      <c r="D14" s="55">
        <v>1.8000000000000002E-2</v>
      </c>
      <c r="E14" s="24"/>
      <c r="F14" s="30" t="s">
        <v>90</v>
      </c>
      <c r="G14" s="57">
        <v>10965.686453869568</v>
      </c>
      <c r="H14" s="57">
        <v>11175</v>
      </c>
      <c r="I14" s="55">
        <v>1.9E-2</v>
      </c>
    </row>
    <row r="15" spans="1:9" ht="18" customHeight="1" x14ac:dyDescent="0.25">
      <c r="A15" s="30" t="s">
        <v>95</v>
      </c>
      <c r="B15" s="57">
        <v>24337.819879776576</v>
      </c>
      <c r="C15" s="57">
        <v>24970</v>
      </c>
      <c r="D15" s="55">
        <v>2.6000000000000002E-2</v>
      </c>
      <c r="E15" s="24"/>
      <c r="F15" s="30" t="s">
        <v>92</v>
      </c>
      <c r="G15" s="57">
        <v>4438.7148794798595</v>
      </c>
      <c r="H15" s="57">
        <v>4429</v>
      </c>
      <c r="I15" s="55">
        <v>-2E-3</v>
      </c>
    </row>
    <row r="16" spans="1:9" ht="18" customHeight="1" x14ac:dyDescent="0.25">
      <c r="A16" s="30" t="s">
        <v>97</v>
      </c>
      <c r="B16" s="57">
        <v>14336.25875057488</v>
      </c>
      <c r="C16" s="57">
        <v>14463</v>
      </c>
      <c r="D16" s="55">
        <v>9.0000000000000011E-3</v>
      </c>
      <c r="E16" s="24"/>
      <c r="F16" s="30" t="s">
        <v>94</v>
      </c>
      <c r="G16" s="57">
        <v>19123.056821980645</v>
      </c>
      <c r="H16" s="57">
        <v>20181</v>
      </c>
      <c r="I16" s="55">
        <v>5.5E-2</v>
      </c>
    </row>
    <row r="17" spans="1:9" ht="18" customHeight="1" x14ac:dyDescent="0.25">
      <c r="A17" s="30" t="s">
        <v>99</v>
      </c>
      <c r="B17" s="57">
        <v>547.13940271265119</v>
      </c>
      <c r="C17" s="57">
        <v>502</v>
      </c>
      <c r="D17" s="55">
        <v>-8.3000000000000004E-2</v>
      </c>
      <c r="E17" s="24"/>
      <c r="F17" s="30" t="s">
        <v>96</v>
      </c>
      <c r="G17" s="57">
        <v>90353.22129609916</v>
      </c>
      <c r="H17" s="57">
        <v>95351</v>
      </c>
      <c r="I17" s="55">
        <v>5.5E-2</v>
      </c>
    </row>
    <row r="18" spans="1:9" ht="18" customHeight="1" x14ac:dyDescent="0.25">
      <c r="A18" s="30" t="s">
        <v>101</v>
      </c>
      <c r="B18" s="57">
        <v>6830.7389605145445</v>
      </c>
      <c r="C18" s="57">
        <v>6907</v>
      </c>
      <c r="D18" s="55">
        <v>1.1000000000000001E-2</v>
      </c>
      <c r="E18" s="24"/>
      <c r="F18" s="30" t="s">
        <v>98</v>
      </c>
      <c r="G18" s="57">
        <v>2135.8858827676595</v>
      </c>
      <c r="H18" s="57">
        <v>2183</v>
      </c>
      <c r="I18" s="55">
        <v>2.2000000000000002E-2</v>
      </c>
    </row>
    <row r="19" spans="1:9" ht="18" customHeight="1" x14ac:dyDescent="0.25">
      <c r="A19" s="30" t="s">
        <v>103</v>
      </c>
      <c r="B19" s="57">
        <v>14654.234544360894</v>
      </c>
      <c r="C19" s="57">
        <v>14843</v>
      </c>
      <c r="D19" s="55">
        <v>1.3000000000000001E-2</v>
      </c>
      <c r="E19" s="24"/>
      <c r="F19" s="30" t="s">
        <v>100</v>
      </c>
      <c r="G19" s="57">
        <v>32422.249747976446</v>
      </c>
      <c r="H19" s="57">
        <v>33960</v>
      </c>
      <c r="I19" s="55">
        <v>4.7E-2</v>
      </c>
    </row>
    <row r="20" spans="1:9" ht="16.5" customHeight="1" x14ac:dyDescent="0.25">
      <c r="A20" s="30" t="s">
        <v>105</v>
      </c>
      <c r="B20" s="57">
        <v>63169.090018702991</v>
      </c>
      <c r="C20" s="57">
        <v>64691</v>
      </c>
      <c r="D20" s="55">
        <v>2.4E-2</v>
      </c>
      <c r="E20" s="24"/>
      <c r="F20" s="30" t="s">
        <v>102</v>
      </c>
      <c r="G20" s="57">
        <v>9686.5147568898683</v>
      </c>
      <c r="H20" s="57">
        <v>9452</v>
      </c>
      <c r="I20" s="55">
        <v>-2.4E-2</v>
      </c>
    </row>
    <row r="21" spans="1:9" ht="16.5" customHeight="1" x14ac:dyDescent="0.25">
      <c r="A21" s="30" t="s">
        <v>106</v>
      </c>
      <c r="B21" s="57">
        <v>4391.6584399899666</v>
      </c>
      <c r="C21" s="57">
        <v>4359</v>
      </c>
      <c r="D21" s="55">
        <v>-6.9999999999999993E-3</v>
      </c>
      <c r="E21" s="24"/>
      <c r="F21" s="30" t="s">
        <v>104</v>
      </c>
      <c r="G21" s="57">
        <v>5333.0206852132587</v>
      </c>
      <c r="H21" s="57">
        <v>5381</v>
      </c>
      <c r="I21" s="55">
        <v>9.0000000000000011E-3</v>
      </c>
    </row>
    <row r="22" spans="1:9" ht="19.5" customHeight="1" x14ac:dyDescent="0.25">
      <c r="A22" s="30" t="s">
        <v>108</v>
      </c>
      <c r="B22" s="57">
        <v>8803.3403319696481</v>
      </c>
      <c r="C22" s="57">
        <v>9002</v>
      </c>
      <c r="D22" s="55">
        <v>2.3E-2</v>
      </c>
      <c r="E22" s="24"/>
      <c r="F22" s="30" t="s">
        <v>347</v>
      </c>
      <c r="G22" s="57">
        <v>114382.80630308422</v>
      </c>
      <c r="H22" s="57">
        <v>115332</v>
      </c>
      <c r="I22" s="55">
        <v>8.0000000000000002E-3</v>
      </c>
    </row>
    <row r="23" spans="1:9" ht="18" customHeight="1" x14ac:dyDescent="0.25">
      <c r="A23" s="30" t="s">
        <v>110</v>
      </c>
      <c r="B23" s="57">
        <v>4077.6161153624707</v>
      </c>
      <c r="C23" s="57">
        <v>4062</v>
      </c>
      <c r="D23" s="55">
        <v>-4.0000000000000001E-3</v>
      </c>
      <c r="E23" s="24"/>
      <c r="F23" s="30" t="s">
        <v>107</v>
      </c>
      <c r="G23" s="57">
        <v>7561.6818876053576</v>
      </c>
      <c r="H23" s="57">
        <v>7301</v>
      </c>
      <c r="I23" s="55">
        <v>-3.4000000000000002E-2</v>
      </c>
    </row>
    <row r="24" spans="1:9" ht="18" customHeight="1" x14ac:dyDescent="0.25">
      <c r="A24" s="30" t="s">
        <v>112</v>
      </c>
      <c r="B24" s="57">
        <v>6804.3396259793844</v>
      </c>
      <c r="C24" s="57">
        <v>6908</v>
      </c>
      <c r="D24" s="55">
        <v>1.4999999999999999E-2</v>
      </c>
      <c r="E24" s="24"/>
      <c r="F24" s="30" t="s">
        <v>109</v>
      </c>
      <c r="G24" s="57">
        <v>2198.7917145498013</v>
      </c>
      <c r="H24" s="57">
        <v>2107</v>
      </c>
      <c r="I24" s="55">
        <v>-4.2000000000000003E-2</v>
      </c>
    </row>
    <row r="25" spans="1:9" ht="18" customHeight="1" x14ac:dyDescent="0.25">
      <c r="A25" s="30" t="s">
        <v>114</v>
      </c>
      <c r="B25" s="57">
        <v>8795.284889442275</v>
      </c>
      <c r="C25" s="57">
        <v>8736</v>
      </c>
      <c r="D25" s="55">
        <v>-6.9999999999999993E-3</v>
      </c>
      <c r="E25" s="24"/>
      <c r="F25" s="30" t="s">
        <v>111</v>
      </c>
      <c r="G25" s="57">
        <v>15149.311722340664</v>
      </c>
      <c r="H25" s="57">
        <v>15155</v>
      </c>
      <c r="I25" s="55">
        <v>0</v>
      </c>
    </row>
    <row r="26" spans="1:9" ht="18" customHeight="1" x14ac:dyDescent="0.25">
      <c r="A26" s="30" t="s">
        <v>116</v>
      </c>
      <c r="B26" s="57">
        <v>28061.313405302666</v>
      </c>
      <c r="C26" s="57">
        <v>28952</v>
      </c>
      <c r="D26" s="55">
        <v>3.2000000000000001E-2</v>
      </c>
      <c r="E26" s="24"/>
      <c r="F26" s="30" t="s">
        <v>113</v>
      </c>
      <c r="G26" s="57">
        <v>4368.1277778407812</v>
      </c>
      <c r="H26" s="57">
        <v>4263</v>
      </c>
      <c r="I26" s="55">
        <v>-2.4E-2</v>
      </c>
    </row>
    <row r="27" spans="1:9" ht="18" customHeight="1" x14ac:dyDescent="0.25">
      <c r="A27" s="30" t="s">
        <v>118</v>
      </c>
      <c r="B27" s="57">
        <v>29488.397194493125</v>
      </c>
      <c r="C27" s="57">
        <v>30107</v>
      </c>
      <c r="D27" s="55">
        <v>2.1000000000000001E-2</v>
      </c>
      <c r="E27" s="24"/>
      <c r="F27" s="30" t="s">
        <v>115</v>
      </c>
      <c r="G27" s="57">
        <v>8313.6269664220908</v>
      </c>
      <c r="H27" s="57">
        <v>8971</v>
      </c>
      <c r="I27" s="55">
        <v>7.9000000000000001E-2</v>
      </c>
    </row>
    <row r="28" spans="1:9" ht="16.5" customHeight="1" x14ac:dyDescent="0.25">
      <c r="A28" s="30" t="s">
        <v>120</v>
      </c>
      <c r="B28" s="57">
        <v>53077.924450910228</v>
      </c>
      <c r="C28" s="57">
        <v>53555</v>
      </c>
      <c r="D28" s="55">
        <v>9.0000000000000011E-3</v>
      </c>
      <c r="E28" s="24"/>
      <c r="F28" s="30" t="s">
        <v>117</v>
      </c>
      <c r="G28" s="57">
        <v>727.49023651660718</v>
      </c>
      <c r="H28" s="57">
        <v>802</v>
      </c>
      <c r="I28" s="55">
        <v>0.10199999999999999</v>
      </c>
    </row>
    <row r="29" spans="1:9" ht="16.5" customHeight="1" x14ac:dyDescent="0.25">
      <c r="A29" s="30" t="s">
        <v>122</v>
      </c>
      <c r="B29" s="57">
        <v>4231.2584721171506</v>
      </c>
      <c r="C29" s="57">
        <v>4369</v>
      </c>
      <c r="D29" s="55">
        <v>3.3000000000000002E-2</v>
      </c>
      <c r="E29" s="24"/>
      <c r="F29" s="30" t="s">
        <v>119</v>
      </c>
      <c r="G29" s="57">
        <v>5358.9138474780821</v>
      </c>
      <c r="H29" s="57">
        <v>5194</v>
      </c>
      <c r="I29" s="55">
        <v>-3.1E-2</v>
      </c>
    </row>
    <row r="30" spans="1:9" ht="16.5" customHeight="1" x14ac:dyDescent="0.25">
      <c r="A30" s="30" t="s">
        <v>124</v>
      </c>
      <c r="B30" s="57">
        <v>26450.991549479597</v>
      </c>
      <c r="C30" s="57">
        <v>25029</v>
      </c>
      <c r="D30" s="55">
        <v>-5.4000000000000006E-2</v>
      </c>
      <c r="E30" s="24"/>
      <c r="F30" s="30" t="s">
        <v>121</v>
      </c>
      <c r="G30" s="57">
        <v>7865.716136122981</v>
      </c>
      <c r="H30" s="57">
        <v>4524</v>
      </c>
      <c r="I30" s="55">
        <v>-0.42499999999999999</v>
      </c>
    </row>
    <row r="31" spans="1:9" ht="16.5" customHeight="1" x14ac:dyDescent="0.25">
      <c r="A31" s="30" t="s">
        <v>126</v>
      </c>
      <c r="B31" s="57">
        <v>15466.487404622545</v>
      </c>
      <c r="C31" s="57">
        <v>15851</v>
      </c>
      <c r="D31" s="55">
        <v>2.5000000000000001E-2</v>
      </c>
      <c r="E31" s="24"/>
      <c r="F31" s="30" t="s">
        <v>123</v>
      </c>
      <c r="G31" s="57">
        <v>4152.682055816791</v>
      </c>
      <c r="H31" s="57">
        <v>4115</v>
      </c>
      <c r="I31" s="55">
        <v>-9.0000000000000011E-3</v>
      </c>
    </row>
    <row r="32" spans="1:9" ht="17.25" customHeight="1" x14ac:dyDescent="0.25">
      <c r="A32" s="30" t="s">
        <v>128</v>
      </c>
      <c r="B32" s="57">
        <v>590.68754348088328</v>
      </c>
      <c r="C32" s="57">
        <v>631</v>
      </c>
      <c r="D32" s="55">
        <v>6.8000000000000005E-2</v>
      </c>
      <c r="E32" s="24"/>
      <c r="F32" s="30" t="s">
        <v>125</v>
      </c>
      <c r="G32" s="57">
        <v>5624.5532726636156</v>
      </c>
      <c r="H32" s="57">
        <v>5732</v>
      </c>
      <c r="I32" s="55">
        <v>1.9E-2</v>
      </c>
    </row>
    <row r="33" spans="1:11" ht="17.25" customHeight="1" x14ac:dyDescent="0.25">
      <c r="A33" s="30" t="s">
        <v>130</v>
      </c>
      <c r="B33" s="57">
        <v>16001.531564162873</v>
      </c>
      <c r="C33" s="57">
        <v>15850</v>
      </c>
      <c r="D33" s="55">
        <v>-9.0000000000000011E-3</v>
      </c>
      <c r="E33" s="24"/>
      <c r="F33" s="30" t="s">
        <v>127</v>
      </c>
      <c r="G33" s="57">
        <v>4449.3288364975533</v>
      </c>
      <c r="H33" s="57">
        <v>4262</v>
      </c>
      <c r="I33" s="55">
        <v>-4.2000000000000003E-2</v>
      </c>
    </row>
    <row r="34" spans="1:11" ht="17.25" customHeight="1" x14ac:dyDescent="0.25">
      <c r="A34" s="30" t="s">
        <v>132</v>
      </c>
      <c r="B34" s="57">
        <v>1610.8689726678601</v>
      </c>
      <c r="C34" s="57">
        <v>1677</v>
      </c>
      <c r="D34" s="55">
        <v>4.0999999999999995E-2</v>
      </c>
      <c r="E34" s="24"/>
      <c r="F34" s="30" t="s">
        <v>129</v>
      </c>
      <c r="G34" s="57">
        <v>27558.215289472653</v>
      </c>
      <c r="H34" s="57">
        <v>28336</v>
      </c>
      <c r="I34" s="55">
        <v>2.7999999999999997E-2</v>
      </c>
    </row>
    <row r="35" spans="1:11" ht="17.25" customHeight="1" x14ac:dyDescent="0.25">
      <c r="A35" s="30" t="s">
        <v>134</v>
      </c>
      <c r="B35" s="57">
        <v>4405.6264766541481</v>
      </c>
      <c r="C35" s="57">
        <v>4476</v>
      </c>
      <c r="D35" s="55">
        <v>1.6E-2</v>
      </c>
      <c r="E35" s="24"/>
      <c r="F35" s="30" t="s">
        <v>131</v>
      </c>
      <c r="G35" s="57">
        <v>6295.286205954897</v>
      </c>
      <c r="H35" s="57">
        <v>6716</v>
      </c>
      <c r="I35" s="55">
        <v>6.7000000000000004E-2</v>
      </c>
    </row>
    <row r="36" spans="1:11" ht="17.25" customHeight="1" x14ac:dyDescent="0.25">
      <c r="A36" s="30" t="s">
        <v>136</v>
      </c>
      <c r="B36" s="57">
        <v>4518.45009309944</v>
      </c>
      <c r="C36" s="57">
        <v>4650</v>
      </c>
      <c r="D36" s="55">
        <v>2.8999999999999998E-2</v>
      </c>
      <c r="E36" s="24"/>
      <c r="F36" s="30" t="s">
        <v>133</v>
      </c>
      <c r="G36" s="57">
        <v>42193.236665458491</v>
      </c>
      <c r="H36" s="57">
        <v>41597</v>
      </c>
      <c r="I36" s="55">
        <v>-1.3999999999999999E-2</v>
      </c>
    </row>
    <row r="37" spans="1:11" ht="17.25" customHeight="1" x14ac:dyDescent="0.25">
      <c r="A37" s="30" t="s">
        <v>138</v>
      </c>
      <c r="B37" s="57">
        <v>8557.0042977547109</v>
      </c>
      <c r="C37" s="57">
        <v>8647</v>
      </c>
      <c r="D37" s="55">
        <v>1.1000000000000001E-2</v>
      </c>
      <c r="E37" s="24"/>
      <c r="F37" s="30" t="s">
        <v>135</v>
      </c>
      <c r="G37" s="57">
        <v>3244.7307388449444</v>
      </c>
      <c r="H37" s="57">
        <v>3399</v>
      </c>
      <c r="I37" s="55">
        <v>4.8000000000000001E-2</v>
      </c>
      <c r="K37" s="249"/>
    </row>
    <row r="38" spans="1:11" ht="18" customHeight="1" x14ac:dyDescent="0.25">
      <c r="A38" s="30" t="s">
        <v>139</v>
      </c>
      <c r="B38" s="57">
        <v>5213.3545315039182</v>
      </c>
      <c r="C38" s="57">
        <v>5217</v>
      </c>
      <c r="D38" s="55">
        <v>1E-3</v>
      </c>
      <c r="E38" s="24"/>
      <c r="F38" s="30" t="s">
        <v>137</v>
      </c>
      <c r="G38" s="57">
        <v>51099.863775420454</v>
      </c>
      <c r="H38" s="57">
        <v>53032</v>
      </c>
      <c r="I38" s="55">
        <v>3.7999999999999999E-2</v>
      </c>
    </row>
    <row r="39" spans="1:11" ht="18" customHeight="1" x14ac:dyDescent="0.25">
      <c r="A39" s="30" t="s">
        <v>140</v>
      </c>
      <c r="B39" s="57">
        <v>2545.5866434366317</v>
      </c>
      <c r="C39" s="57">
        <v>2546</v>
      </c>
      <c r="D39" s="55">
        <v>0</v>
      </c>
      <c r="E39" s="24"/>
      <c r="F39" s="30" t="s">
        <v>207</v>
      </c>
      <c r="G39" s="57">
        <v>2229.5940361550638</v>
      </c>
      <c r="H39" s="57">
        <v>2257</v>
      </c>
      <c r="I39" s="55">
        <v>1.2E-2</v>
      </c>
    </row>
    <row r="40" spans="1:11" ht="16.5" customHeight="1" x14ac:dyDescent="0.25">
      <c r="A40" s="30"/>
      <c r="B40" s="57"/>
      <c r="C40" s="57"/>
      <c r="D40" s="55"/>
      <c r="E40" s="24"/>
      <c r="F40" s="32" t="s">
        <v>72</v>
      </c>
      <c r="G40" s="56">
        <v>1347238</v>
      </c>
      <c r="H40" s="56">
        <v>1366778</v>
      </c>
      <c r="I40" s="54">
        <v>1.4999999999999999E-2</v>
      </c>
    </row>
    <row r="41" spans="1:11" ht="15.75" x14ac:dyDescent="0.25">
      <c r="B41" s="24"/>
      <c r="C41" s="24"/>
      <c r="D41" s="25"/>
      <c r="E41" s="24"/>
      <c r="F41" s="30"/>
    </row>
    <row r="42" spans="1:11" ht="27.75" customHeight="1" x14ac:dyDescent="0.2">
      <c r="A42" s="540" t="s">
        <v>426</v>
      </c>
      <c r="B42" s="540"/>
      <c r="C42" s="540"/>
      <c r="D42" s="540"/>
      <c r="E42" s="540"/>
      <c r="F42" s="540"/>
      <c r="G42" s="540"/>
      <c r="H42" s="540"/>
      <c r="I42" s="540"/>
    </row>
    <row r="43" spans="1:11" ht="15.75" customHeight="1" x14ac:dyDescent="0.2">
      <c r="A43" s="539" t="s">
        <v>427</v>
      </c>
      <c r="B43" s="539"/>
      <c r="C43" s="539"/>
      <c r="D43" s="539"/>
      <c r="E43" s="539"/>
      <c r="F43" s="539"/>
      <c r="G43" s="539"/>
      <c r="H43" s="539"/>
      <c r="I43" s="539"/>
    </row>
    <row r="44" spans="1:11" x14ac:dyDescent="0.2">
      <c r="A44" s="250"/>
      <c r="B44" s="250"/>
      <c r="C44" s="250"/>
      <c r="D44" s="250"/>
      <c r="E44" s="250"/>
      <c r="F44" s="255"/>
    </row>
    <row r="45" spans="1:11" x14ac:dyDescent="0.2">
      <c r="A45" s="250"/>
      <c r="B45" s="250"/>
      <c r="C45" s="250"/>
      <c r="D45" s="250"/>
      <c r="E45" s="250"/>
      <c r="F45" s="255"/>
    </row>
    <row r="46" spans="1:11" x14ac:dyDescent="0.2">
      <c r="A46" s="28"/>
      <c r="B46" s="29"/>
      <c r="C46" s="29"/>
      <c r="D46" s="29"/>
      <c r="E46" s="29"/>
      <c r="F46" s="29"/>
    </row>
    <row r="47" spans="1:11" x14ac:dyDescent="0.2">
      <c r="A47" s="28"/>
      <c r="B47" s="29"/>
      <c r="C47" s="29"/>
      <c r="D47" s="29"/>
      <c r="E47" s="29"/>
      <c r="F47" s="29"/>
    </row>
  </sheetData>
  <mergeCells count="2">
    <mergeCell ref="A43:I43"/>
    <mergeCell ref="A42:I42"/>
  </mergeCells>
  <phoneticPr fontId="0" type="noConversion"/>
  <printOptions horizontalCentered="1"/>
  <pageMargins left="0.5" right="0.5" top="1" bottom="0.5" header="0.25" footer="0.25"/>
  <pageSetup scale="86" orientation="portrait" r:id="rId1"/>
  <headerFooter scaleWithDoc="0">
    <oddHeader>&amp;R&amp;"Times New Roman,Bold Italic"Pennsylvania Department of Revenue</oddHeader>
    <oddFooter>&amp;C- 16 -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zoomScale="86" zoomScaleNormal="86" workbookViewId="0">
      <selection sqref="A1:I1"/>
    </sheetView>
  </sheetViews>
  <sheetFormatPr defaultColWidth="9.33203125" defaultRowHeight="15.75" x14ac:dyDescent="0.25"/>
  <cols>
    <col min="1" max="1" width="26.5" style="14" customWidth="1"/>
    <col min="2" max="2" width="17.5" style="10" customWidth="1"/>
    <col min="3" max="3" width="21" style="10" customWidth="1"/>
    <col min="4" max="4" width="16.5" style="10" bestFit="1" customWidth="1"/>
    <col min="5" max="5" width="18.33203125" style="10" bestFit="1" customWidth="1"/>
    <col min="6" max="6" width="17" style="10" customWidth="1"/>
    <col min="7" max="7" width="19" style="10" customWidth="1"/>
    <col min="8" max="8" width="19.83203125" style="10" customWidth="1"/>
    <col min="9" max="9" width="16.6640625" style="10" bestFit="1" customWidth="1"/>
    <col min="10" max="16384" width="9.33203125" style="10"/>
  </cols>
  <sheetData>
    <row r="1" spans="1:9" ht="20.25" x14ac:dyDescent="0.3">
      <c r="A1" s="541" t="s">
        <v>484</v>
      </c>
      <c r="B1" s="541"/>
      <c r="C1" s="541"/>
      <c r="D1" s="541"/>
      <c r="E1" s="541"/>
      <c r="F1" s="541"/>
      <c r="G1" s="541"/>
      <c r="H1" s="541"/>
      <c r="I1" s="541"/>
    </row>
    <row r="2" spans="1:9" ht="20.25" x14ac:dyDescent="0.3">
      <c r="A2" s="515" t="s">
        <v>169</v>
      </c>
      <c r="B2" s="515"/>
      <c r="C2" s="515"/>
      <c r="D2" s="515"/>
      <c r="E2" s="515"/>
      <c r="F2" s="515"/>
      <c r="G2" s="515"/>
      <c r="H2" s="515"/>
      <c r="I2" s="515"/>
    </row>
    <row r="3" spans="1:9" ht="18.75" x14ac:dyDescent="0.3">
      <c r="A3" s="491" t="s">
        <v>170</v>
      </c>
      <c r="B3" s="491"/>
      <c r="C3" s="491"/>
      <c r="D3" s="491"/>
      <c r="E3" s="491"/>
      <c r="F3" s="491"/>
      <c r="G3" s="491"/>
      <c r="H3" s="491"/>
      <c r="I3" s="491"/>
    </row>
    <row r="4" spans="1:9" x14ac:dyDescent="0.25">
      <c r="A4" s="498" t="s">
        <v>0</v>
      </c>
      <c r="B4" s="498"/>
      <c r="C4" s="498"/>
      <c r="D4" s="498"/>
      <c r="E4" s="498"/>
      <c r="F4" s="498"/>
      <c r="G4" s="498"/>
      <c r="H4" s="498"/>
      <c r="I4" s="498"/>
    </row>
    <row r="5" spans="1:9" ht="18.75" x14ac:dyDescent="0.3">
      <c r="A5" s="109"/>
      <c r="B5" s="15"/>
      <c r="C5" s="15"/>
      <c r="D5" s="15"/>
      <c r="E5" s="15"/>
      <c r="F5" s="15"/>
      <c r="G5" s="15" t="s">
        <v>540</v>
      </c>
      <c r="H5" s="15" t="s">
        <v>1</v>
      </c>
      <c r="I5" s="486"/>
    </row>
    <row r="6" spans="1:9" ht="18.75" x14ac:dyDescent="0.3">
      <c r="A6" s="109" t="s">
        <v>541</v>
      </c>
      <c r="B6" s="15" t="s">
        <v>542</v>
      </c>
      <c r="C6" s="15" t="s">
        <v>541</v>
      </c>
      <c r="D6" s="15" t="s">
        <v>543</v>
      </c>
      <c r="E6" s="15" t="s">
        <v>543</v>
      </c>
      <c r="F6" s="15" t="s">
        <v>544</v>
      </c>
      <c r="G6" s="15" t="s">
        <v>541</v>
      </c>
      <c r="H6" s="15" t="s">
        <v>541</v>
      </c>
      <c r="I6" s="486"/>
    </row>
    <row r="7" spans="1:9" ht="18.75" x14ac:dyDescent="0.3">
      <c r="A7" s="487" t="s">
        <v>545</v>
      </c>
      <c r="B7" s="391" t="s">
        <v>546</v>
      </c>
      <c r="C7" s="391" t="s">
        <v>547</v>
      </c>
      <c r="D7" s="391" t="s">
        <v>548</v>
      </c>
      <c r="E7" s="391" t="s">
        <v>549</v>
      </c>
      <c r="F7" s="391" t="s">
        <v>550</v>
      </c>
      <c r="G7" s="391" t="s">
        <v>551</v>
      </c>
      <c r="H7" s="391" t="s">
        <v>551</v>
      </c>
      <c r="I7" s="391" t="s">
        <v>552</v>
      </c>
    </row>
    <row r="8" spans="1:9" ht="18.75" x14ac:dyDescent="0.3">
      <c r="A8" s="78"/>
      <c r="B8" s="51"/>
      <c r="C8" s="51"/>
      <c r="D8" s="51"/>
      <c r="E8" s="51"/>
      <c r="F8" s="51"/>
      <c r="G8" s="51"/>
      <c r="H8" s="51"/>
    </row>
    <row r="9" spans="1:9" ht="18.75" x14ac:dyDescent="0.3">
      <c r="A9" s="423" t="s">
        <v>536</v>
      </c>
      <c r="B9" s="80">
        <v>230196</v>
      </c>
      <c r="C9" s="79">
        <v>0</v>
      </c>
      <c r="D9" s="79">
        <v>0</v>
      </c>
      <c r="E9" s="79">
        <v>0</v>
      </c>
      <c r="F9" s="79">
        <v>0</v>
      </c>
      <c r="G9" s="79">
        <v>0</v>
      </c>
      <c r="H9" s="79">
        <v>0</v>
      </c>
      <c r="I9" s="81">
        <v>0</v>
      </c>
    </row>
    <row r="10" spans="1:9" ht="18.75" x14ac:dyDescent="0.3">
      <c r="A10" s="424" t="s">
        <v>352</v>
      </c>
      <c r="B10" s="81">
        <v>396642</v>
      </c>
      <c r="C10" s="81">
        <v>49590</v>
      </c>
      <c r="D10" s="81">
        <v>43187</v>
      </c>
      <c r="E10" s="81">
        <v>28723</v>
      </c>
      <c r="F10" s="81">
        <v>8049</v>
      </c>
      <c r="G10" s="81">
        <v>8055</v>
      </c>
      <c r="H10" s="81">
        <v>137604</v>
      </c>
      <c r="I10" s="81">
        <v>4224.4427999999998</v>
      </c>
    </row>
    <row r="11" spans="1:9" ht="18.75" x14ac:dyDescent="0.3">
      <c r="A11" s="424" t="s">
        <v>353</v>
      </c>
      <c r="B11" s="81">
        <v>354419</v>
      </c>
      <c r="C11" s="81">
        <v>420378</v>
      </c>
      <c r="D11" s="81">
        <v>71817</v>
      </c>
      <c r="E11" s="81">
        <v>104417</v>
      </c>
      <c r="F11" s="81">
        <v>41383</v>
      </c>
      <c r="G11" s="81">
        <v>49619</v>
      </c>
      <c r="H11" s="81">
        <v>687613</v>
      </c>
      <c r="I11" s="81">
        <v>21109.719100000002</v>
      </c>
    </row>
    <row r="12" spans="1:9" ht="18.75" x14ac:dyDescent="0.3">
      <c r="A12" s="424"/>
      <c r="I12" s="81"/>
    </row>
    <row r="13" spans="1:9" ht="18.75" x14ac:dyDescent="0.3">
      <c r="A13" s="424" t="s">
        <v>354</v>
      </c>
      <c r="B13" s="81">
        <v>276568</v>
      </c>
      <c r="C13" s="81">
        <v>764801</v>
      </c>
      <c r="D13" s="81">
        <v>62504</v>
      </c>
      <c r="E13" s="81">
        <v>130788</v>
      </c>
      <c r="F13" s="81">
        <v>67096</v>
      </c>
      <c r="G13" s="81">
        <v>70690</v>
      </c>
      <c r="H13" s="81">
        <v>1095878</v>
      </c>
      <c r="I13" s="81">
        <v>33643.454600000005</v>
      </c>
    </row>
    <row r="14" spans="1:9" ht="18.75" x14ac:dyDescent="0.3">
      <c r="A14" s="424" t="s">
        <v>355</v>
      </c>
      <c r="B14" s="81">
        <v>233265</v>
      </c>
      <c r="C14" s="81">
        <v>1014662</v>
      </c>
      <c r="D14" s="81">
        <v>57995</v>
      </c>
      <c r="E14" s="81">
        <v>140515</v>
      </c>
      <c r="F14" s="81">
        <v>98274</v>
      </c>
      <c r="G14" s="81">
        <v>81117</v>
      </c>
      <c r="H14" s="81">
        <v>1392564</v>
      </c>
      <c r="I14" s="81">
        <v>42751.714800000002</v>
      </c>
    </row>
    <row r="15" spans="1:9" ht="18.75" x14ac:dyDescent="0.3">
      <c r="A15" s="424" t="s">
        <v>356</v>
      </c>
      <c r="B15" s="81">
        <v>201305</v>
      </c>
      <c r="C15" s="81">
        <v>1210528</v>
      </c>
      <c r="D15" s="81">
        <v>52082</v>
      </c>
      <c r="E15" s="81">
        <v>140925</v>
      </c>
      <c r="F15" s="81">
        <v>118940</v>
      </c>
      <c r="G15" s="81">
        <v>83119</v>
      </c>
      <c r="H15" s="81">
        <v>1605595</v>
      </c>
      <c r="I15" s="81">
        <v>49291.766500000005</v>
      </c>
    </row>
    <row r="16" spans="1:9" ht="18.75" x14ac:dyDescent="0.3">
      <c r="A16" s="424"/>
      <c r="I16" s="81"/>
    </row>
    <row r="17" spans="1:9" ht="18.75" x14ac:dyDescent="0.3">
      <c r="A17" s="424" t="s">
        <v>357</v>
      </c>
      <c r="B17" s="81">
        <v>188700</v>
      </c>
      <c r="C17" s="81">
        <v>1419555</v>
      </c>
      <c r="D17" s="81">
        <v>48398</v>
      </c>
      <c r="E17" s="81">
        <v>141437</v>
      </c>
      <c r="F17" s="81">
        <v>191097</v>
      </c>
      <c r="G17" s="81">
        <v>85931</v>
      </c>
      <c r="H17" s="81">
        <v>1886419</v>
      </c>
      <c r="I17" s="81">
        <v>57913.063300000002</v>
      </c>
    </row>
    <row r="18" spans="1:9" ht="18.75" x14ac:dyDescent="0.3">
      <c r="A18" s="424" t="s">
        <v>358</v>
      </c>
      <c r="B18" s="81">
        <v>170584</v>
      </c>
      <c r="C18" s="81">
        <v>1594292</v>
      </c>
      <c r="D18" s="81">
        <v>45685</v>
      </c>
      <c r="E18" s="81">
        <v>137820</v>
      </c>
      <c r="F18" s="81">
        <v>179826</v>
      </c>
      <c r="G18" s="81">
        <v>87079</v>
      </c>
      <c r="H18" s="81">
        <v>2044701</v>
      </c>
      <c r="I18" s="81">
        <v>62772.320700000004</v>
      </c>
    </row>
    <row r="19" spans="1:9" ht="18.75" x14ac:dyDescent="0.3">
      <c r="A19" s="424" t="s">
        <v>359</v>
      </c>
      <c r="B19" s="81">
        <v>161069</v>
      </c>
      <c r="C19" s="81">
        <v>1772399</v>
      </c>
      <c r="D19" s="81">
        <v>41624</v>
      </c>
      <c r="E19" s="81">
        <v>131425</v>
      </c>
      <c r="F19" s="81">
        <v>222331</v>
      </c>
      <c r="G19" s="81">
        <v>86501</v>
      </c>
      <c r="H19" s="81">
        <v>2254281</v>
      </c>
      <c r="I19" s="81">
        <v>69206.426699999996</v>
      </c>
    </row>
    <row r="20" spans="1:9" ht="18.75" x14ac:dyDescent="0.3">
      <c r="A20" s="424"/>
      <c r="I20" s="81"/>
    </row>
    <row r="21" spans="1:9" ht="18.75" x14ac:dyDescent="0.3">
      <c r="A21" s="424" t="s">
        <v>360</v>
      </c>
      <c r="B21" s="81">
        <v>154890</v>
      </c>
      <c r="C21" s="81">
        <v>1973758</v>
      </c>
      <c r="D21" s="81">
        <v>38895</v>
      </c>
      <c r="E21" s="81">
        <v>128707</v>
      </c>
      <c r="F21" s="81">
        <v>247449</v>
      </c>
      <c r="G21" s="81">
        <v>86065</v>
      </c>
      <c r="H21" s="81">
        <v>2474874</v>
      </c>
      <c r="I21" s="81">
        <v>75978.631800000003</v>
      </c>
    </row>
    <row r="22" spans="1:9" ht="18.75" x14ac:dyDescent="0.3">
      <c r="A22" s="424" t="s">
        <v>361</v>
      </c>
      <c r="B22" s="81">
        <v>141925</v>
      </c>
      <c r="C22" s="81">
        <v>2111813</v>
      </c>
      <c r="D22" s="81">
        <v>36194</v>
      </c>
      <c r="E22" s="81">
        <v>123416</v>
      </c>
      <c r="F22" s="81">
        <v>195877</v>
      </c>
      <c r="G22" s="81">
        <v>85990</v>
      </c>
      <c r="H22" s="81">
        <v>2553290</v>
      </c>
      <c r="I22" s="81">
        <v>78386.002999999997</v>
      </c>
    </row>
    <row r="23" spans="1:9" ht="18.75" x14ac:dyDescent="0.3">
      <c r="A23" s="424" t="s">
        <v>362</v>
      </c>
      <c r="B23" s="81">
        <v>202832</v>
      </c>
      <c r="C23" s="81">
        <v>3517321</v>
      </c>
      <c r="D23" s="81">
        <v>51233</v>
      </c>
      <c r="E23" s="81">
        <v>180394</v>
      </c>
      <c r="F23" s="81">
        <v>271449</v>
      </c>
      <c r="G23" s="81">
        <v>134388</v>
      </c>
      <c r="H23" s="81">
        <v>4154784</v>
      </c>
      <c r="I23" s="81">
        <v>127551.86880000001</v>
      </c>
    </row>
    <row r="24" spans="1:9" ht="18.75" x14ac:dyDescent="0.3">
      <c r="A24" s="424"/>
      <c r="I24" s="81"/>
    </row>
    <row r="25" spans="1:9" ht="18.75" x14ac:dyDescent="0.3">
      <c r="A25" s="424" t="s">
        <v>363</v>
      </c>
      <c r="B25" s="81">
        <v>193016</v>
      </c>
      <c r="C25" s="81">
        <v>3911729</v>
      </c>
      <c r="D25" s="81">
        <v>47153</v>
      </c>
      <c r="E25" s="81">
        <v>171331</v>
      </c>
      <c r="F25" s="81">
        <v>270427</v>
      </c>
      <c r="G25" s="81">
        <v>133477</v>
      </c>
      <c r="H25" s="81">
        <v>4534117</v>
      </c>
      <c r="I25" s="81">
        <v>139197.39190000002</v>
      </c>
    </row>
    <row r="26" spans="1:9" ht="18.75" x14ac:dyDescent="0.3">
      <c r="A26" s="424" t="s">
        <v>364</v>
      </c>
      <c r="B26" s="81">
        <v>307604</v>
      </c>
      <c r="C26" s="81">
        <v>7446851</v>
      </c>
      <c r="D26" s="81">
        <v>72275</v>
      </c>
      <c r="E26" s="81">
        <v>263936</v>
      </c>
      <c r="F26" s="81">
        <v>448096</v>
      </c>
      <c r="G26" s="81">
        <v>217192</v>
      </c>
      <c r="H26" s="81">
        <v>8448349</v>
      </c>
      <c r="I26" s="81">
        <v>259364.31430000003</v>
      </c>
    </row>
    <row r="27" spans="1:9" ht="18.75" x14ac:dyDescent="0.3">
      <c r="A27" s="424" t="s">
        <v>365</v>
      </c>
      <c r="B27" s="81">
        <v>280012</v>
      </c>
      <c r="C27" s="81">
        <v>8104858</v>
      </c>
      <c r="D27" s="81">
        <v>66293</v>
      </c>
      <c r="E27" s="81">
        <v>247363</v>
      </c>
      <c r="F27" s="81">
        <v>448907</v>
      </c>
      <c r="G27" s="81">
        <v>217928</v>
      </c>
      <c r="H27" s="81">
        <v>9085349</v>
      </c>
      <c r="I27" s="81">
        <v>278920.21429999999</v>
      </c>
    </row>
    <row r="28" spans="1:9" ht="18.75" x14ac:dyDescent="0.3">
      <c r="A28" s="424"/>
      <c r="I28" s="81"/>
    </row>
    <row r="29" spans="1:9" ht="18.75" x14ac:dyDescent="0.3">
      <c r="A29" s="424" t="s">
        <v>366</v>
      </c>
      <c r="B29" s="81">
        <v>249494</v>
      </c>
      <c r="C29" s="81">
        <v>8414230</v>
      </c>
      <c r="D29" s="81">
        <v>60965</v>
      </c>
      <c r="E29" s="81">
        <v>228780</v>
      </c>
      <c r="F29" s="81">
        <v>425111</v>
      </c>
      <c r="G29" s="81">
        <v>213883</v>
      </c>
      <c r="H29" s="81">
        <v>9342969</v>
      </c>
      <c r="I29" s="81">
        <v>286829.1483</v>
      </c>
    </row>
    <row r="30" spans="1:9" ht="18.75" x14ac:dyDescent="0.3">
      <c r="A30" s="424" t="s">
        <v>367</v>
      </c>
      <c r="B30" s="81">
        <v>417336</v>
      </c>
      <c r="C30" s="81">
        <v>16895483</v>
      </c>
      <c r="D30" s="81">
        <v>108415</v>
      </c>
      <c r="E30" s="81">
        <v>416647</v>
      </c>
      <c r="F30" s="81">
        <v>838532</v>
      </c>
      <c r="G30" s="81">
        <v>431991</v>
      </c>
      <c r="H30" s="81">
        <v>18691068</v>
      </c>
      <c r="I30" s="81">
        <v>573815.78760000004</v>
      </c>
    </row>
    <row r="31" spans="1:9" ht="18.75" x14ac:dyDescent="0.3">
      <c r="A31" s="424" t="s">
        <v>368</v>
      </c>
      <c r="B31" s="81">
        <v>719474</v>
      </c>
      <c r="C31" s="81">
        <v>40080814</v>
      </c>
      <c r="D31" s="81">
        <v>220155</v>
      </c>
      <c r="E31" s="81">
        <v>868437</v>
      </c>
      <c r="F31" s="81">
        <v>1990074</v>
      </c>
      <c r="G31" s="81">
        <v>1049903</v>
      </c>
      <c r="H31" s="81">
        <v>44209383</v>
      </c>
      <c r="I31" s="81">
        <v>1357228.0581</v>
      </c>
    </row>
    <row r="32" spans="1:9" ht="18.75" x14ac:dyDescent="0.3">
      <c r="A32" s="424"/>
      <c r="I32" s="81"/>
    </row>
    <row r="33" spans="1:9" ht="18.75" x14ac:dyDescent="0.3">
      <c r="A33" s="424" t="s">
        <v>369</v>
      </c>
      <c r="B33" s="81">
        <v>456106</v>
      </c>
      <c r="C33" s="81">
        <v>35851597</v>
      </c>
      <c r="D33" s="81">
        <v>170660</v>
      </c>
      <c r="E33" s="81">
        <v>692245</v>
      </c>
      <c r="F33" s="81">
        <v>1807773</v>
      </c>
      <c r="G33" s="81">
        <v>964480</v>
      </c>
      <c r="H33" s="81">
        <v>39486754</v>
      </c>
      <c r="I33" s="81">
        <v>1212243.3478000001</v>
      </c>
    </row>
    <row r="34" spans="1:9" ht="18.75" x14ac:dyDescent="0.3">
      <c r="A34" s="424" t="s">
        <v>433</v>
      </c>
      <c r="B34" s="81">
        <v>474153</v>
      </c>
      <c r="C34" s="81">
        <v>51483471</v>
      </c>
      <c r="D34" s="81">
        <v>243875</v>
      </c>
      <c r="E34" s="81">
        <v>1060425</v>
      </c>
      <c r="F34" s="81">
        <v>3022220</v>
      </c>
      <c r="G34" s="81">
        <v>1670309</v>
      </c>
      <c r="H34" s="81">
        <v>57480299</v>
      </c>
      <c r="I34" s="81">
        <v>1764645.1793000002</v>
      </c>
    </row>
    <row r="35" spans="1:9" ht="18.75" x14ac:dyDescent="0.3">
      <c r="A35" s="425" t="s">
        <v>434</v>
      </c>
      <c r="B35" s="421">
        <v>279785</v>
      </c>
      <c r="C35" s="421">
        <v>44242427</v>
      </c>
      <c r="D35" s="421">
        <v>275893</v>
      </c>
      <c r="E35" s="421">
        <v>1331798</v>
      </c>
      <c r="F35" s="421">
        <v>4181503</v>
      </c>
      <c r="G35" s="421">
        <v>2413621</v>
      </c>
      <c r="H35" s="421">
        <v>52445242</v>
      </c>
      <c r="I35" s="421">
        <v>1610068.9294</v>
      </c>
    </row>
    <row r="36" spans="1:9" ht="18.75" x14ac:dyDescent="0.3">
      <c r="A36" s="426" t="s">
        <v>435</v>
      </c>
      <c r="B36" s="422">
        <v>172493</v>
      </c>
      <c r="C36" s="422">
        <v>58393596</v>
      </c>
      <c r="D36" s="422">
        <v>1333203</v>
      </c>
      <c r="E36" s="422">
        <v>5077956</v>
      </c>
      <c r="F36" s="422">
        <v>24481044</v>
      </c>
      <c r="G36" s="422">
        <v>20996637</v>
      </c>
      <c r="H36" s="422">
        <v>110282436</v>
      </c>
      <c r="I36" s="422">
        <v>3385670.7852000003</v>
      </c>
    </row>
    <row r="37" spans="1:9" s="13" customFormat="1" ht="18.75" x14ac:dyDescent="0.3">
      <c r="A37" s="109" t="s">
        <v>72</v>
      </c>
      <c r="B37" s="149">
        <v>6261868</v>
      </c>
      <c r="C37" s="149">
        <v>290674150</v>
      </c>
      <c r="D37" s="149">
        <v>3148500</v>
      </c>
      <c r="E37" s="149">
        <v>11747482</v>
      </c>
      <c r="F37" s="149">
        <v>39555459</v>
      </c>
      <c r="G37" s="149">
        <v>29167972</v>
      </c>
      <c r="H37" s="149">
        <v>374293562</v>
      </c>
      <c r="I37" s="149">
        <v>11490812.353400001</v>
      </c>
    </row>
    <row r="38" spans="1:9" s="13" customFormat="1" ht="18.75" x14ac:dyDescent="0.3">
      <c r="A38" s="78"/>
      <c r="B38" s="81"/>
      <c r="C38" s="51"/>
      <c r="D38" s="51"/>
      <c r="E38" s="51"/>
      <c r="F38" s="51"/>
      <c r="G38" s="51"/>
      <c r="H38" s="51"/>
      <c r="I38" s="92"/>
    </row>
    <row r="39" spans="1:9" ht="18.75" x14ac:dyDescent="0.3">
      <c r="A39" s="78"/>
      <c r="B39" s="51"/>
      <c r="C39" s="51"/>
      <c r="D39" s="51"/>
      <c r="E39" s="51"/>
      <c r="F39" s="51"/>
      <c r="G39" s="51"/>
      <c r="H39" s="51"/>
    </row>
    <row r="40" spans="1:9" ht="20.25" x14ac:dyDescent="0.3">
      <c r="A40" s="108"/>
      <c r="C40" s="515" t="s">
        <v>386</v>
      </c>
      <c r="D40" s="515"/>
      <c r="E40" s="515"/>
      <c r="F40" s="515"/>
      <c r="G40" s="515"/>
      <c r="H40" s="16"/>
    </row>
    <row r="41" spans="1:9" s="16" customFormat="1" ht="20.25" x14ac:dyDescent="0.3">
      <c r="A41" s="108"/>
      <c r="C41" s="515" t="s">
        <v>485</v>
      </c>
      <c r="D41" s="515"/>
      <c r="E41" s="515"/>
      <c r="F41" s="515"/>
      <c r="G41" s="515"/>
    </row>
    <row r="42" spans="1:9" ht="18.75" x14ac:dyDescent="0.3">
      <c r="A42" s="78"/>
      <c r="C42" s="110"/>
      <c r="D42" s="110"/>
      <c r="E42" s="110"/>
      <c r="F42" s="110"/>
      <c r="G42" s="110"/>
      <c r="H42" s="51"/>
    </row>
    <row r="43" spans="1:9" ht="18.75" x14ac:dyDescent="0.3">
      <c r="A43" s="78"/>
      <c r="C43" s="259">
        <v>1996</v>
      </c>
      <c r="D43" s="112">
        <v>18874</v>
      </c>
      <c r="E43" s="111"/>
      <c r="F43" s="259">
        <v>2006</v>
      </c>
      <c r="G43" s="112">
        <v>25603</v>
      </c>
      <c r="H43" s="51"/>
    </row>
    <row r="44" spans="1:9" ht="18.75" x14ac:dyDescent="0.3">
      <c r="A44" s="78"/>
      <c r="C44" s="259">
        <v>1997</v>
      </c>
      <c r="D44" s="112">
        <v>20387</v>
      </c>
      <c r="E44" s="111"/>
      <c r="F44" s="259">
        <v>2007</v>
      </c>
      <c r="G44" s="112">
        <v>26140</v>
      </c>
      <c r="H44" s="51"/>
    </row>
    <row r="45" spans="1:9" ht="18.75" x14ac:dyDescent="0.3">
      <c r="A45" s="78"/>
      <c r="C45" s="259">
        <v>1998</v>
      </c>
      <c r="D45" s="112">
        <v>21360</v>
      </c>
      <c r="E45" s="111"/>
      <c r="F45" s="259">
        <v>2008</v>
      </c>
      <c r="G45" s="112">
        <v>26165</v>
      </c>
      <c r="H45" s="51"/>
    </row>
    <row r="46" spans="1:9" ht="18.75" x14ac:dyDescent="0.3">
      <c r="A46" s="78"/>
      <c r="C46" s="259">
        <v>1999</v>
      </c>
      <c r="D46" s="112">
        <v>21560</v>
      </c>
      <c r="E46" s="111"/>
      <c r="F46" s="259">
        <v>2009</v>
      </c>
      <c r="G46" s="112">
        <v>25301</v>
      </c>
      <c r="H46" s="51"/>
    </row>
    <row r="47" spans="1:9" ht="18.75" x14ac:dyDescent="0.3">
      <c r="A47" s="78"/>
      <c r="C47" s="259">
        <v>2000</v>
      </c>
      <c r="D47" s="112">
        <v>22600</v>
      </c>
      <c r="E47" s="111"/>
      <c r="F47" s="259">
        <v>2010</v>
      </c>
      <c r="G47" s="112">
        <v>25341</v>
      </c>
      <c r="H47" s="51"/>
    </row>
    <row r="48" spans="1:9" ht="18.75" x14ac:dyDescent="0.3">
      <c r="A48" s="78"/>
      <c r="C48" s="259">
        <v>2001</v>
      </c>
      <c r="D48" s="112">
        <v>22659</v>
      </c>
      <c r="E48" s="111"/>
      <c r="F48" s="259">
        <v>2011</v>
      </c>
      <c r="G48" s="112">
        <v>26000</v>
      </c>
      <c r="H48" s="51"/>
    </row>
    <row r="49" spans="1:8" ht="18.75" x14ac:dyDescent="0.3">
      <c r="A49" s="78"/>
      <c r="C49" s="259">
        <v>2002</v>
      </c>
      <c r="D49" s="112">
        <v>22756</v>
      </c>
      <c r="E49" s="111"/>
      <c r="F49" s="259">
        <v>2012</v>
      </c>
      <c r="G49" s="112">
        <v>26736</v>
      </c>
      <c r="H49" s="51"/>
    </row>
    <row r="50" spans="1:8" ht="18.75" x14ac:dyDescent="0.3">
      <c r="A50" s="78"/>
      <c r="C50" s="259">
        <v>2003</v>
      </c>
      <c r="D50" s="112">
        <v>23188</v>
      </c>
      <c r="E50" s="111"/>
      <c r="F50" s="259">
        <v>2013</v>
      </c>
      <c r="G50" s="112">
        <v>27361</v>
      </c>
      <c r="H50" s="51"/>
    </row>
    <row r="51" spans="1:8" ht="18.75" x14ac:dyDescent="0.3">
      <c r="A51" s="78"/>
      <c r="C51" s="259">
        <v>2004</v>
      </c>
      <c r="D51" s="112">
        <v>24110</v>
      </c>
      <c r="E51" s="111"/>
      <c r="F51" s="259">
        <v>2014</v>
      </c>
      <c r="G51" s="112">
        <v>28242</v>
      </c>
      <c r="H51" s="51"/>
    </row>
    <row r="52" spans="1:8" ht="18.75" x14ac:dyDescent="0.3">
      <c r="A52" s="78"/>
      <c r="C52" s="259">
        <v>2005</v>
      </c>
      <c r="D52" s="112">
        <v>24685</v>
      </c>
      <c r="E52" s="111"/>
      <c r="F52" s="259">
        <v>2015</v>
      </c>
      <c r="G52" s="112">
        <v>28583</v>
      </c>
      <c r="H52" s="51"/>
    </row>
    <row r="53" spans="1:8" x14ac:dyDescent="0.25">
      <c r="C53" s="113"/>
    </row>
  </sheetData>
  <mergeCells count="6">
    <mergeCell ref="C41:G41"/>
    <mergeCell ref="A1:I1"/>
    <mergeCell ref="A2:I2"/>
    <mergeCell ref="A3:I3"/>
    <mergeCell ref="A4:I4"/>
    <mergeCell ref="C40:G40"/>
  </mergeCells>
  <phoneticPr fontId="0" type="noConversion"/>
  <printOptions horizontalCentered="1"/>
  <pageMargins left="0.5" right="0.5" top="1" bottom="0.5" header="0.25" footer="0.25"/>
  <pageSetup scale="62" orientation="portrait" r:id="rId1"/>
  <headerFooter scaleWithDoc="0">
    <oddHeader>&amp;R&amp;"Times New Roman,Bold Italic"Pennsylvania Department of Revenue</oddHeader>
    <oddFooter>&amp;C-17-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86" zoomScaleNormal="86" workbookViewId="0">
      <selection sqref="A1:I1"/>
    </sheetView>
  </sheetViews>
  <sheetFormatPr defaultColWidth="9.83203125" defaultRowHeight="12.75" x14ac:dyDescent="0.2"/>
  <cols>
    <col min="1" max="1" width="14.1640625" style="4" bestFit="1" customWidth="1"/>
    <col min="2" max="2" width="25.1640625" style="4" customWidth="1"/>
    <col min="3" max="3" width="21" style="4" bestFit="1" customWidth="1"/>
    <col min="4" max="4" width="13.33203125" style="4" bestFit="1" customWidth="1"/>
    <col min="5" max="5" width="5.83203125" style="4" customWidth="1"/>
    <col min="6" max="6" width="20" style="4" customWidth="1"/>
    <col min="7" max="7" width="24.6640625" style="4" customWidth="1"/>
    <col min="8" max="8" width="21.5" style="4" customWidth="1"/>
    <col min="9" max="9" width="14.6640625" style="4" bestFit="1" customWidth="1"/>
    <col min="10" max="16384" width="9.83203125" style="4"/>
  </cols>
  <sheetData>
    <row r="1" spans="1:9" ht="18.75" x14ac:dyDescent="0.3">
      <c r="A1" s="543" t="s">
        <v>486</v>
      </c>
      <c r="B1" s="543"/>
      <c r="C1" s="543"/>
      <c r="D1" s="543"/>
      <c r="E1" s="543"/>
      <c r="F1" s="543"/>
      <c r="G1" s="543"/>
      <c r="H1" s="543"/>
      <c r="I1" s="543"/>
    </row>
    <row r="2" spans="1:9" ht="18.75" x14ac:dyDescent="0.3">
      <c r="A2" s="544" t="s">
        <v>237</v>
      </c>
      <c r="B2" s="544"/>
      <c r="C2" s="544"/>
      <c r="D2" s="544"/>
      <c r="E2" s="544"/>
      <c r="F2" s="544"/>
      <c r="G2" s="544"/>
      <c r="H2" s="544"/>
      <c r="I2" s="544"/>
    </row>
    <row r="3" spans="1:9" x14ac:dyDescent="0.2">
      <c r="A3" s="545" t="s">
        <v>0</v>
      </c>
      <c r="B3" s="545"/>
      <c r="C3" s="545"/>
      <c r="D3" s="545"/>
      <c r="E3" s="545"/>
      <c r="F3" s="545"/>
      <c r="G3" s="545"/>
      <c r="H3" s="545"/>
      <c r="I3" s="545"/>
    </row>
    <row r="4" spans="1:9" ht="15.75" x14ac:dyDescent="0.25">
      <c r="A4" s="13"/>
      <c r="B4" s="260"/>
      <c r="C4" s="260"/>
      <c r="D4" s="260"/>
      <c r="E4" s="260"/>
      <c r="F4" s="260"/>
      <c r="G4" s="260"/>
      <c r="H4" s="260"/>
      <c r="I4" s="224"/>
    </row>
    <row r="5" spans="1:9" ht="18.75" x14ac:dyDescent="0.25">
      <c r="A5" s="358" t="s">
        <v>76</v>
      </c>
      <c r="B5" s="349" t="s">
        <v>553</v>
      </c>
      <c r="C5" s="349" t="s">
        <v>537</v>
      </c>
      <c r="D5" s="349" t="s">
        <v>538</v>
      </c>
      <c r="E5" s="427"/>
      <c r="F5" s="358" t="s">
        <v>76</v>
      </c>
      <c r="G5" s="349" t="s">
        <v>553</v>
      </c>
      <c r="H5" s="349" t="s">
        <v>537</v>
      </c>
      <c r="I5" s="349" t="s">
        <v>538</v>
      </c>
    </row>
    <row r="6" spans="1:9" ht="15.75" x14ac:dyDescent="0.25">
      <c r="A6" s="85" t="s">
        <v>78</v>
      </c>
      <c r="B6" s="27">
        <v>47106</v>
      </c>
      <c r="C6" s="27">
        <v>2546527</v>
      </c>
      <c r="D6" s="27">
        <v>78178</v>
      </c>
      <c r="E6" s="114"/>
      <c r="F6" s="85" t="s">
        <v>79</v>
      </c>
      <c r="G6" s="27">
        <v>38790</v>
      </c>
      <c r="H6" s="27">
        <v>1734218</v>
      </c>
      <c r="I6" s="27">
        <v>53241</v>
      </c>
    </row>
    <row r="7" spans="1:9" ht="15.75" x14ac:dyDescent="0.25">
      <c r="A7" s="85" t="s">
        <v>144</v>
      </c>
      <c r="B7" s="27">
        <v>561367</v>
      </c>
      <c r="C7" s="27">
        <v>38648857</v>
      </c>
      <c r="D7" s="27">
        <v>1186520</v>
      </c>
      <c r="E7" s="114"/>
      <c r="F7" s="85" t="s">
        <v>80</v>
      </c>
      <c r="G7" s="27">
        <v>64079</v>
      </c>
      <c r="H7" s="27">
        <v>3213241</v>
      </c>
      <c r="I7" s="27">
        <v>98647</v>
      </c>
    </row>
    <row r="8" spans="1:9" ht="18.75" x14ac:dyDescent="0.25">
      <c r="A8" s="85" t="s">
        <v>81</v>
      </c>
      <c r="B8" s="27">
        <v>29964</v>
      </c>
      <c r="C8" s="27">
        <v>1326401</v>
      </c>
      <c r="D8" s="27">
        <v>40721</v>
      </c>
      <c r="E8" s="114"/>
      <c r="F8" s="85" t="s">
        <v>349</v>
      </c>
      <c r="G8" s="27">
        <v>165805.5766</v>
      </c>
      <c r="H8" s="27">
        <v>9590193</v>
      </c>
      <c r="I8" s="27">
        <v>294419</v>
      </c>
    </row>
    <row r="9" spans="1:9" ht="15.75" x14ac:dyDescent="0.25">
      <c r="A9" s="85" t="s">
        <v>83</v>
      </c>
      <c r="B9" s="27">
        <v>78160</v>
      </c>
      <c r="C9" s="27">
        <v>3874878</v>
      </c>
      <c r="D9" s="27">
        <v>118959</v>
      </c>
      <c r="E9" s="114"/>
      <c r="F9" s="85" t="s">
        <v>84</v>
      </c>
      <c r="G9" s="27">
        <v>143166</v>
      </c>
      <c r="H9" s="27">
        <v>6641022</v>
      </c>
      <c r="I9" s="27">
        <v>203879</v>
      </c>
    </row>
    <row r="10" spans="1:9" ht="15.75" x14ac:dyDescent="0.25">
      <c r="A10" s="85" t="s">
        <v>85</v>
      </c>
      <c r="B10" s="27">
        <v>21559</v>
      </c>
      <c r="C10" s="27">
        <v>897512</v>
      </c>
      <c r="D10" s="27">
        <v>27554</v>
      </c>
      <c r="E10" s="114"/>
      <c r="F10" s="85" t="s">
        <v>86</v>
      </c>
      <c r="G10" s="27">
        <v>50877</v>
      </c>
      <c r="H10" s="27">
        <v>2374608</v>
      </c>
      <c r="I10" s="27">
        <v>72900</v>
      </c>
    </row>
    <row r="11" spans="1:9" ht="15.75" x14ac:dyDescent="0.25">
      <c r="A11" s="85" t="s">
        <v>87</v>
      </c>
      <c r="B11" s="27">
        <v>186879</v>
      </c>
      <c r="C11" s="27">
        <v>10455336</v>
      </c>
      <c r="D11" s="27">
        <v>320979</v>
      </c>
      <c r="E11" s="114"/>
      <c r="F11" s="85" t="s">
        <v>88</v>
      </c>
      <c r="G11" s="27">
        <v>17541</v>
      </c>
      <c r="H11" s="27">
        <v>790522</v>
      </c>
      <c r="I11" s="27">
        <v>24269</v>
      </c>
    </row>
    <row r="12" spans="1:9" ht="15.75" x14ac:dyDescent="0.25">
      <c r="A12" s="85" t="s">
        <v>89</v>
      </c>
      <c r="B12" s="27">
        <v>54227</v>
      </c>
      <c r="C12" s="27">
        <v>2573036</v>
      </c>
      <c r="D12" s="27">
        <v>78992</v>
      </c>
      <c r="E12" s="114"/>
      <c r="F12" s="85" t="s">
        <v>90</v>
      </c>
      <c r="G12" s="27">
        <v>48688</v>
      </c>
      <c r="H12" s="27">
        <v>2144298</v>
      </c>
      <c r="I12" s="27">
        <v>65830</v>
      </c>
    </row>
    <row r="13" spans="1:9" ht="15.75" x14ac:dyDescent="0.25">
      <c r="A13" s="85" t="s">
        <v>91</v>
      </c>
      <c r="B13" s="27">
        <v>26722</v>
      </c>
      <c r="C13" s="27">
        <v>1261766</v>
      </c>
      <c r="D13" s="27">
        <v>38736</v>
      </c>
      <c r="E13" s="114"/>
      <c r="F13" s="85" t="s">
        <v>92</v>
      </c>
      <c r="G13" s="27">
        <v>20046</v>
      </c>
      <c r="H13" s="27">
        <v>802425</v>
      </c>
      <c r="I13" s="27">
        <v>24634</v>
      </c>
    </row>
    <row r="14" spans="1:9" ht="15.75" x14ac:dyDescent="0.25">
      <c r="A14" s="85" t="s">
        <v>93</v>
      </c>
      <c r="B14" s="27">
        <v>301087</v>
      </c>
      <c r="C14" s="27">
        <v>25865733</v>
      </c>
      <c r="D14" s="27">
        <v>794078</v>
      </c>
      <c r="E14" s="114"/>
      <c r="F14" s="85" t="s">
        <v>94</v>
      </c>
      <c r="G14" s="27">
        <v>67092</v>
      </c>
      <c r="H14" s="27">
        <v>3280981</v>
      </c>
      <c r="I14" s="27">
        <v>100726</v>
      </c>
    </row>
    <row r="15" spans="1:9" ht="15.75" x14ac:dyDescent="0.25">
      <c r="A15" s="85" t="s">
        <v>95</v>
      </c>
      <c r="B15" s="27">
        <v>87538</v>
      </c>
      <c r="C15" s="27">
        <v>6004144</v>
      </c>
      <c r="D15" s="27">
        <v>184327</v>
      </c>
      <c r="E15" s="114"/>
      <c r="F15" s="85" t="s">
        <v>96</v>
      </c>
      <c r="G15" s="27">
        <v>383731</v>
      </c>
      <c r="H15" s="27">
        <v>39073563</v>
      </c>
      <c r="I15" s="27">
        <v>1199558</v>
      </c>
    </row>
    <row r="16" spans="1:9" ht="15.75" x14ac:dyDescent="0.25">
      <c r="A16" s="85" t="s">
        <v>97</v>
      </c>
      <c r="B16" s="27">
        <v>59186</v>
      </c>
      <c r="C16" s="27">
        <v>2525276</v>
      </c>
      <c r="D16" s="27">
        <v>77526</v>
      </c>
      <c r="E16" s="114"/>
      <c r="F16" s="85" t="s">
        <v>98</v>
      </c>
      <c r="G16" s="27">
        <v>8527</v>
      </c>
      <c r="H16" s="27">
        <v>535242</v>
      </c>
      <c r="I16" s="27">
        <v>16432</v>
      </c>
    </row>
    <row r="17" spans="1:9" ht="18.75" x14ac:dyDescent="0.25">
      <c r="A17" s="85" t="s">
        <v>99</v>
      </c>
      <c r="B17" s="27">
        <v>2185</v>
      </c>
      <c r="C17" s="27">
        <v>80795</v>
      </c>
      <c r="D17" s="27">
        <v>2480</v>
      </c>
      <c r="E17" s="114"/>
      <c r="F17" s="85" t="s">
        <v>271</v>
      </c>
      <c r="G17" s="27">
        <v>137270.4234</v>
      </c>
      <c r="H17" s="27">
        <v>8267688</v>
      </c>
      <c r="I17" s="27">
        <v>253818</v>
      </c>
    </row>
    <row r="18" spans="1:9" ht="15.75" x14ac:dyDescent="0.25">
      <c r="A18" s="85" t="s">
        <v>101</v>
      </c>
      <c r="B18" s="27">
        <v>28148</v>
      </c>
      <c r="C18" s="27">
        <v>1253466</v>
      </c>
      <c r="D18" s="27">
        <v>38481</v>
      </c>
      <c r="E18" s="114"/>
      <c r="F18" s="85" t="s">
        <v>102</v>
      </c>
      <c r="G18" s="27">
        <v>40500</v>
      </c>
      <c r="H18" s="27">
        <v>1758986</v>
      </c>
      <c r="I18" s="27">
        <v>54001</v>
      </c>
    </row>
    <row r="19" spans="1:9" ht="15.75" x14ac:dyDescent="0.25">
      <c r="A19" s="85" t="s">
        <v>103</v>
      </c>
      <c r="B19" s="27">
        <v>55765</v>
      </c>
      <c r="C19" s="27">
        <v>3298543</v>
      </c>
      <c r="D19" s="27">
        <v>101265</v>
      </c>
      <c r="E19" s="114"/>
      <c r="F19" s="85" t="s">
        <v>104</v>
      </c>
      <c r="G19" s="27">
        <v>21151</v>
      </c>
      <c r="H19" s="27">
        <v>1003728</v>
      </c>
      <c r="I19" s="27">
        <v>30814</v>
      </c>
    </row>
    <row r="20" spans="1:9" ht="15.75" x14ac:dyDescent="0.25">
      <c r="A20" s="85" t="s">
        <v>105</v>
      </c>
      <c r="B20" s="27">
        <v>229940</v>
      </c>
      <c r="C20" s="27">
        <v>25151321</v>
      </c>
      <c r="D20" s="27">
        <v>772146</v>
      </c>
      <c r="E20" s="114"/>
      <c r="F20" s="85" t="s">
        <v>145</v>
      </c>
      <c r="G20" s="27">
        <v>550143</v>
      </c>
      <c r="H20" s="27">
        <v>26780485</v>
      </c>
      <c r="I20" s="27">
        <v>822161</v>
      </c>
    </row>
    <row r="21" spans="1:9" ht="15.75" x14ac:dyDescent="0.25">
      <c r="A21" s="85" t="s">
        <v>106</v>
      </c>
      <c r="B21" s="27">
        <v>16091</v>
      </c>
      <c r="C21" s="27">
        <v>686274</v>
      </c>
      <c r="D21" s="27">
        <v>21069</v>
      </c>
      <c r="E21" s="114"/>
      <c r="F21" s="85" t="s">
        <v>107</v>
      </c>
      <c r="G21" s="27">
        <v>22085</v>
      </c>
      <c r="H21" s="27">
        <v>1098946</v>
      </c>
      <c r="I21" s="27">
        <v>33738</v>
      </c>
    </row>
    <row r="22" spans="1:9" ht="15.75" x14ac:dyDescent="0.25">
      <c r="A22" s="85" t="s">
        <v>108</v>
      </c>
      <c r="B22" s="27">
        <v>33983</v>
      </c>
      <c r="C22" s="27">
        <v>1417775</v>
      </c>
      <c r="D22" s="27">
        <v>43526</v>
      </c>
      <c r="E22" s="114"/>
      <c r="F22" s="85" t="s">
        <v>109</v>
      </c>
      <c r="G22" s="27">
        <v>6956</v>
      </c>
      <c r="H22" s="27">
        <v>350785</v>
      </c>
      <c r="I22" s="27">
        <v>10769</v>
      </c>
    </row>
    <row r="23" spans="1:9" ht="15.75" x14ac:dyDescent="0.25">
      <c r="A23" s="85" t="s">
        <v>110</v>
      </c>
      <c r="B23" s="27">
        <v>15458</v>
      </c>
      <c r="C23" s="27">
        <v>667383</v>
      </c>
      <c r="D23" s="27">
        <v>20489</v>
      </c>
      <c r="E23" s="114"/>
      <c r="F23" s="85" t="s">
        <v>111</v>
      </c>
      <c r="G23" s="27">
        <v>63371</v>
      </c>
      <c r="H23" s="27">
        <v>2875338</v>
      </c>
      <c r="I23" s="27">
        <v>88273</v>
      </c>
    </row>
    <row r="24" spans="1:9" ht="15.75" x14ac:dyDescent="0.25">
      <c r="A24" s="85" t="s">
        <v>112</v>
      </c>
      <c r="B24" s="27">
        <v>27719</v>
      </c>
      <c r="C24" s="27">
        <v>1281499</v>
      </c>
      <c r="D24" s="27">
        <v>39342</v>
      </c>
      <c r="E24" s="114"/>
      <c r="F24" s="85" t="s">
        <v>113</v>
      </c>
      <c r="G24" s="27">
        <v>17103</v>
      </c>
      <c r="H24" s="27">
        <v>758410</v>
      </c>
      <c r="I24" s="27">
        <v>23283</v>
      </c>
    </row>
    <row r="25" spans="1:9" ht="15.75" x14ac:dyDescent="0.25">
      <c r="A25" s="85" t="s">
        <v>114</v>
      </c>
      <c r="B25" s="27">
        <v>35899</v>
      </c>
      <c r="C25" s="27">
        <v>1549198</v>
      </c>
      <c r="D25" s="27">
        <v>47560</v>
      </c>
      <c r="E25" s="114"/>
      <c r="F25" s="85" t="s">
        <v>115</v>
      </c>
      <c r="G25" s="27">
        <v>32581</v>
      </c>
      <c r="H25" s="27">
        <v>1379614</v>
      </c>
      <c r="I25" s="27">
        <v>42354</v>
      </c>
    </row>
    <row r="26" spans="1:9" ht="15.75" x14ac:dyDescent="0.25">
      <c r="A26" s="85" t="s">
        <v>116</v>
      </c>
      <c r="B26" s="27">
        <v>115318</v>
      </c>
      <c r="C26" s="27">
        <v>7385281</v>
      </c>
      <c r="D26" s="27">
        <v>226728</v>
      </c>
      <c r="E26" s="114"/>
      <c r="F26" s="85" t="s">
        <v>117</v>
      </c>
      <c r="G26" s="27">
        <v>2712</v>
      </c>
      <c r="H26" s="27">
        <v>123212</v>
      </c>
      <c r="I26" s="27">
        <v>3783</v>
      </c>
    </row>
    <row r="27" spans="1:9" ht="15.75" x14ac:dyDescent="0.25">
      <c r="A27" s="85" t="s">
        <v>118</v>
      </c>
      <c r="B27" s="27">
        <v>126864</v>
      </c>
      <c r="C27" s="27">
        <v>7117170</v>
      </c>
      <c r="D27" s="27">
        <v>218497</v>
      </c>
      <c r="E27" s="114"/>
      <c r="F27" s="85" t="s">
        <v>119</v>
      </c>
      <c r="G27" s="27">
        <v>18130</v>
      </c>
      <c r="H27" s="27">
        <v>903466</v>
      </c>
      <c r="I27" s="27">
        <v>27736</v>
      </c>
    </row>
    <row r="28" spans="1:9" ht="15.75" x14ac:dyDescent="0.25">
      <c r="A28" s="85" t="s">
        <v>120</v>
      </c>
      <c r="B28" s="27">
        <v>242941</v>
      </c>
      <c r="C28" s="27">
        <v>20072493</v>
      </c>
      <c r="D28" s="27">
        <v>616226</v>
      </c>
      <c r="E28" s="114"/>
      <c r="F28" s="85" t="s">
        <v>121</v>
      </c>
      <c r="G28" s="27">
        <v>17156</v>
      </c>
      <c r="H28" s="27">
        <v>785739</v>
      </c>
      <c r="I28" s="27">
        <v>24122</v>
      </c>
    </row>
    <row r="29" spans="1:9" ht="15.75" x14ac:dyDescent="0.25">
      <c r="A29" s="85" t="s">
        <v>122</v>
      </c>
      <c r="B29" s="27">
        <v>15617</v>
      </c>
      <c r="C29" s="27">
        <v>728119</v>
      </c>
      <c r="D29" s="27">
        <v>22353</v>
      </c>
      <c r="E29" s="114"/>
      <c r="F29" s="85" t="s">
        <v>123</v>
      </c>
      <c r="G29" s="27">
        <v>16367</v>
      </c>
      <c r="H29" s="27">
        <v>895859</v>
      </c>
      <c r="I29" s="27">
        <v>27503</v>
      </c>
    </row>
    <row r="30" spans="1:9" ht="15.75" x14ac:dyDescent="0.25">
      <c r="A30" s="85" t="s">
        <v>124</v>
      </c>
      <c r="B30" s="27">
        <v>119428</v>
      </c>
      <c r="C30" s="27">
        <v>5752472</v>
      </c>
      <c r="D30" s="27">
        <v>176601</v>
      </c>
      <c r="E30" s="114"/>
      <c r="F30" s="85" t="s">
        <v>125</v>
      </c>
      <c r="G30" s="27">
        <v>22515</v>
      </c>
      <c r="H30" s="27">
        <v>919919</v>
      </c>
      <c r="I30" s="27">
        <v>28241</v>
      </c>
    </row>
    <row r="31" spans="1:9" ht="15.75" x14ac:dyDescent="0.25">
      <c r="A31" s="85" t="s">
        <v>126</v>
      </c>
      <c r="B31" s="27">
        <v>58507</v>
      </c>
      <c r="C31" s="27">
        <v>2528514</v>
      </c>
      <c r="D31" s="27">
        <v>77625</v>
      </c>
      <c r="E31" s="114"/>
      <c r="F31" s="85" t="s">
        <v>127</v>
      </c>
      <c r="G31" s="27">
        <v>17538</v>
      </c>
      <c r="H31" s="27">
        <v>764231</v>
      </c>
      <c r="I31" s="27">
        <v>23462</v>
      </c>
    </row>
    <row r="32" spans="1:9" ht="15.75" x14ac:dyDescent="0.25">
      <c r="A32" s="85" t="s">
        <v>128</v>
      </c>
      <c r="B32" s="27">
        <v>1975</v>
      </c>
      <c r="C32" s="27">
        <v>71806</v>
      </c>
      <c r="D32" s="27">
        <v>2204</v>
      </c>
      <c r="E32" s="114"/>
      <c r="F32" s="85" t="s">
        <v>129</v>
      </c>
      <c r="G32" s="27">
        <v>98169</v>
      </c>
      <c r="H32" s="27">
        <v>6595868</v>
      </c>
      <c r="I32" s="27">
        <v>202493</v>
      </c>
    </row>
    <row r="33" spans="1:9" ht="15.75" x14ac:dyDescent="0.25">
      <c r="A33" s="85" t="s">
        <v>130</v>
      </c>
      <c r="B33" s="27">
        <v>69185</v>
      </c>
      <c r="C33" s="27">
        <v>3326267</v>
      </c>
      <c r="D33" s="27">
        <v>102116</v>
      </c>
      <c r="E33" s="114"/>
      <c r="F33" s="85" t="s">
        <v>131</v>
      </c>
      <c r="G33" s="27">
        <v>22023</v>
      </c>
      <c r="H33" s="27">
        <v>976965</v>
      </c>
      <c r="I33" s="27">
        <v>29993</v>
      </c>
    </row>
    <row r="34" spans="1:9" ht="15.75" x14ac:dyDescent="0.25">
      <c r="A34" s="85" t="s">
        <v>132</v>
      </c>
      <c r="B34" s="27">
        <v>6430</v>
      </c>
      <c r="C34" s="27">
        <v>273628</v>
      </c>
      <c r="D34" s="27">
        <v>8400</v>
      </c>
      <c r="E34" s="114"/>
      <c r="F34" s="85" t="s">
        <v>133</v>
      </c>
      <c r="G34" s="27">
        <v>165734</v>
      </c>
      <c r="H34" s="27">
        <v>9158009</v>
      </c>
      <c r="I34" s="27">
        <v>281151</v>
      </c>
    </row>
    <row r="35" spans="1:9" ht="15.75" x14ac:dyDescent="0.25">
      <c r="A35" s="85" t="s">
        <v>134</v>
      </c>
      <c r="B35" s="27">
        <v>14178</v>
      </c>
      <c r="C35" s="27">
        <v>773156</v>
      </c>
      <c r="D35" s="27">
        <v>23736</v>
      </c>
      <c r="E35" s="114"/>
      <c r="F35" s="85" t="s">
        <v>135</v>
      </c>
      <c r="G35" s="27">
        <v>12725</v>
      </c>
      <c r="H35" s="27">
        <v>609708</v>
      </c>
      <c r="I35" s="27">
        <v>18718</v>
      </c>
    </row>
    <row r="36" spans="1:9" ht="15.75" x14ac:dyDescent="0.25">
      <c r="A36" s="85" t="s">
        <v>136</v>
      </c>
      <c r="B36" s="27">
        <v>17799</v>
      </c>
      <c r="C36" s="27">
        <v>751605</v>
      </c>
      <c r="D36" s="27">
        <v>23074</v>
      </c>
      <c r="E36" s="114"/>
      <c r="F36" s="428" t="s">
        <v>137</v>
      </c>
      <c r="G36" s="429">
        <v>203048</v>
      </c>
      <c r="H36" s="429">
        <v>11446719</v>
      </c>
      <c r="I36" s="429">
        <v>351414</v>
      </c>
    </row>
    <row r="37" spans="1:9" ht="15.75" x14ac:dyDescent="0.25">
      <c r="A37" s="85" t="s">
        <v>138</v>
      </c>
      <c r="B37" s="27">
        <v>33748</v>
      </c>
      <c r="C37" s="27">
        <v>1543689</v>
      </c>
      <c r="D37" s="27">
        <v>47391</v>
      </c>
      <c r="E37" s="114"/>
      <c r="F37" s="84" t="s">
        <v>213</v>
      </c>
      <c r="G37" s="68">
        <v>5589860</v>
      </c>
      <c r="H37" s="68">
        <v>349584285</v>
      </c>
      <c r="I37" s="68">
        <v>10732235</v>
      </c>
    </row>
    <row r="38" spans="1:9" ht="15.75" x14ac:dyDescent="0.25">
      <c r="A38" s="85" t="s">
        <v>139</v>
      </c>
      <c r="B38" s="27">
        <v>20142</v>
      </c>
      <c r="C38" s="27">
        <v>830553</v>
      </c>
      <c r="D38" s="27">
        <v>25498</v>
      </c>
      <c r="E38" s="114"/>
      <c r="F38" s="428" t="s">
        <v>212</v>
      </c>
      <c r="G38" s="429">
        <v>441812</v>
      </c>
      <c r="H38" s="429">
        <v>24709277</v>
      </c>
      <c r="I38" s="429">
        <v>758575</v>
      </c>
    </row>
    <row r="39" spans="1:9" ht="15.75" x14ac:dyDescent="0.25">
      <c r="A39" s="85" t="s">
        <v>140</v>
      </c>
      <c r="B39" s="27">
        <v>10618</v>
      </c>
      <c r="C39" s="27">
        <v>461061</v>
      </c>
      <c r="D39" s="27">
        <v>14155</v>
      </c>
      <c r="E39" s="114"/>
      <c r="F39" s="84" t="s">
        <v>170</v>
      </c>
      <c r="G39" s="68">
        <v>6031672</v>
      </c>
      <c r="H39" s="68">
        <v>374293562</v>
      </c>
      <c r="I39" s="68">
        <v>11490810</v>
      </c>
    </row>
    <row r="40" spans="1:9" ht="15.75" x14ac:dyDescent="0.25">
      <c r="A40" s="85" t="s">
        <v>141</v>
      </c>
      <c r="B40" s="27">
        <v>93873</v>
      </c>
      <c r="C40" s="27">
        <v>4548852</v>
      </c>
      <c r="D40" s="27">
        <v>139650</v>
      </c>
      <c r="E40" s="114"/>
    </row>
    <row r="41" spans="1:9" ht="15.75" x14ac:dyDescent="0.25">
      <c r="A41" s="85" t="s">
        <v>142</v>
      </c>
      <c r="B41" s="27">
        <v>248634</v>
      </c>
      <c r="C41" s="27">
        <v>14419911</v>
      </c>
      <c r="D41" s="27">
        <v>442691</v>
      </c>
      <c r="E41" s="114"/>
    </row>
    <row r="42" spans="1:9" ht="15.75" x14ac:dyDescent="0.25">
      <c r="A42" s="85"/>
      <c r="B42" s="27"/>
      <c r="C42" s="27"/>
      <c r="D42" s="27"/>
      <c r="E42" s="114"/>
    </row>
    <row r="43" spans="1:9" ht="15.75" x14ac:dyDescent="0.25">
      <c r="A43" s="224"/>
      <c r="B43" s="27"/>
      <c r="C43" s="27"/>
      <c r="D43" s="27"/>
      <c r="E43" s="114"/>
    </row>
    <row r="44" spans="1:9" ht="18.75" x14ac:dyDescent="0.25">
      <c r="A44" s="542" t="s">
        <v>557</v>
      </c>
      <c r="B44" s="542"/>
      <c r="C44" s="542"/>
      <c r="D44" s="542"/>
      <c r="E44" s="542"/>
      <c r="F44" s="542"/>
      <c r="G44" s="542"/>
      <c r="H44" s="542"/>
      <c r="I44" s="542"/>
    </row>
    <row r="45" spans="1:9" ht="18.75" x14ac:dyDescent="0.25">
      <c r="A45" s="542" t="s">
        <v>558</v>
      </c>
      <c r="B45" s="542"/>
      <c r="C45" s="542"/>
      <c r="D45" s="542"/>
      <c r="E45" s="542"/>
      <c r="F45" s="542"/>
      <c r="G45" s="542"/>
      <c r="H45" s="542"/>
      <c r="I45" s="542"/>
    </row>
    <row r="46" spans="1:9" ht="18.75" x14ac:dyDescent="0.25">
      <c r="A46" s="542" t="s">
        <v>559</v>
      </c>
      <c r="B46" s="542"/>
      <c r="C46" s="542"/>
      <c r="D46" s="542"/>
      <c r="E46" s="542"/>
      <c r="F46" s="542"/>
      <c r="G46" s="542"/>
      <c r="H46" s="542"/>
      <c r="I46" s="542"/>
    </row>
    <row r="47" spans="1:9" x14ac:dyDescent="0.2">
      <c r="A47" s="19"/>
      <c r="B47" s="19"/>
      <c r="C47" s="19"/>
      <c r="D47" s="19"/>
      <c r="E47" s="19"/>
      <c r="F47" s="19"/>
      <c r="G47" s="19"/>
      <c r="H47" s="19"/>
    </row>
    <row r="48" spans="1:9" x14ac:dyDescent="0.2">
      <c r="A48" s="19"/>
      <c r="B48" s="19"/>
      <c r="C48" s="19"/>
      <c r="D48" s="19"/>
      <c r="E48" s="19"/>
      <c r="F48" s="19"/>
      <c r="G48" s="19"/>
      <c r="H48" s="19"/>
    </row>
    <row r="60" spans="1:4" x14ac:dyDescent="0.2">
      <c r="A60" s="115"/>
      <c r="B60" s="116"/>
      <c r="C60" s="116"/>
      <c r="D60" s="116"/>
    </row>
  </sheetData>
  <mergeCells count="6">
    <mergeCell ref="A46:I46"/>
    <mergeCell ref="A1:I1"/>
    <mergeCell ref="A2:I2"/>
    <mergeCell ref="A3:I3"/>
    <mergeCell ref="A44:I44"/>
    <mergeCell ref="A45:I45"/>
  </mergeCells>
  <phoneticPr fontId="0" type="noConversion"/>
  <pageMargins left="0.5" right="0.5" top="1" bottom="0.5" header="0.25" footer="0.25"/>
  <pageSetup scale="69" orientation="portrait" r:id="rId1"/>
  <headerFooter scaleWithDoc="0">
    <oddHeader>&amp;R&amp;"Times New Roman,Bold Italic"Pennsylvania Department of Revenue</oddHeader>
    <oddFooter>&amp;C- 18 -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46"/>
  <sheetViews>
    <sheetView zoomScale="86" zoomScaleNormal="86" workbookViewId="0">
      <selection sqref="A1:I1"/>
    </sheetView>
  </sheetViews>
  <sheetFormatPr defaultColWidth="15.1640625" defaultRowHeight="12.75" x14ac:dyDescent="0.2"/>
  <cols>
    <col min="1" max="1" width="14.6640625" style="224" bestFit="1" customWidth="1"/>
    <col min="2" max="3" width="13.83203125" style="224" customWidth="1"/>
    <col min="4" max="4" width="11.5" style="224" customWidth="1"/>
    <col min="5" max="5" width="8.83203125" style="224" customWidth="1"/>
    <col min="6" max="6" width="19.33203125" style="224" bestFit="1" customWidth="1"/>
    <col min="7" max="8" width="13.83203125" style="224" customWidth="1"/>
    <col min="9" max="9" width="11.5" style="224" customWidth="1"/>
    <col min="10" max="16384" width="15.1640625" style="224"/>
  </cols>
  <sheetData>
    <row r="1" spans="1:9" ht="19.5" x14ac:dyDescent="0.3">
      <c r="A1" s="548" t="s">
        <v>249</v>
      </c>
      <c r="B1" s="548"/>
      <c r="C1" s="548"/>
      <c r="D1" s="548"/>
      <c r="E1" s="548"/>
      <c r="F1" s="548"/>
      <c r="G1" s="548"/>
      <c r="H1" s="548"/>
      <c r="I1" s="548"/>
    </row>
    <row r="2" spans="1:9" ht="15" x14ac:dyDescent="0.25">
      <c r="A2" s="549" t="s">
        <v>0</v>
      </c>
      <c r="B2" s="549"/>
      <c r="C2" s="549"/>
      <c r="D2" s="549"/>
      <c r="E2" s="549"/>
      <c r="F2" s="549"/>
      <c r="G2" s="549"/>
      <c r="H2" s="549"/>
      <c r="I2" s="549"/>
    </row>
    <row r="3" spans="1:9" ht="15.75" x14ac:dyDescent="0.25">
      <c r="A3" s="13"/>
      <c r="B3" s="117"/>
      <c r="C3" s="117"/>
      <c r="D3" s="117"/>
      <c r="E3" s="117"/>
      <c r="F3" s="117"/>
    </row>
    <row r="4" spans="1:9" ht="15.75" x14ac:dyDescent="0.25">
      <c r="A4" s="432" t="s">
        <v>76</v>
      </c>
      <c r="B4" s="433" t="s">
        <v>471</v>
      </c>
      <c r="C4" s="433" t="s">
        <v>480</v>
      </c>
      <c r="D4" s="434" t="s">
        <v>143</v>
      </c>
      <c r="F4" s="432" t="s">
        <v>76</v>
      </c>
      <c r="G4" s="433" t="s">
        <v>471</v>
      </c>
      <c r="H4" s="433" t="s">
        <v>480</v>
      </c>
      <c r="I4" s="434" t="s">
        <v>143</v>
      </c>
    </row>
    <row r="5" spans="1:9" ht="15.75" x14ac:dyDescent="0.25">
      <c r="A5" s="124" t="s">
        <v>78</v>
      </c>
      <c r="B5" s="37">
        <v>5498.24809</v>
      </c>
      <c r="C5" s="37">
        <v>6545.0863199999994</v>
      </c>
      <c r="D5" s="107">
        <v>0.1903948699411997</v>
      </c>
      <c r="F5" s="124" t="s">
        <v>79</v>
      </c>
      <c r="G5" s="37">
        <v>5321.830289999999</v>
      </c>
      <c r="H5" s="37">
        <v>5914.2389899999998</v>
      </c>
      <c r="I5" s="107">
        <v>0.11131672145073246</v>
      </c>
    </row>
    <row r="6" spans="1:9" ht="15.75" x14ac:dyDescent="0.25">
      <c r="A6" s="124" t="s">
        <v>144</v>
      </c>
      <c r="B6" s="37">
        <v>116208.29843999985</v>
      </c>
      <c r="C6" s="37">
        <v>119737.11617000001</v>
      </c>
      <c r="D6" s="107">
        <v>3.0366314431685248E-2</v>
      </c>
      <c r="F6" s="124" t="s">
        <v>80</v>
      </c>
      <c r="G6" s="37">
        <v>6835.413569999997</v>
      </c>
      <c r="H6" s="37">
        <v>8329.7284099999997</v>
      </c>
      <c r="I6" s="107">
        <v>0.21861366904826562</v>
      </c>
    </row>
    <row r="7" spans="1:9" ht="15.75" x14ac:dyDescent="0.25">
      <c r="A7" s="124" t="s">
        <v>81</v>
      </c>
      <c r="B7" s="37">
        <v>3979.4154900000026</v>
      </c>
      <c r="C7" s="37">
        <v>4547.6102200000005</v>
      </c>
      <c r="D7" s="107">
        <v>0.14278346441275924</v>
      </c>
      <c r="F7" s="124" t="s">
        <v>82</v>
      </c>
      <c r="G7" s="37">
        <v>25759.696729999989</v>
      </c>
      <c r="H7" s="37">
        <v>28462.765090000001</v>
      </c>
      <c r="I7" s="107">
        <v>0.10493401332834762</v>
      </c>
    </row>
    <row r="8" spans="1:9" ht="15.75" x14ac:dyDescent="0.25">
      <c r="A8" s="124" t="s">
        <v>83</v>
      </c>
      <c r="B8" s="37">
        <v>9655.1143999999913</v>
      </c>
      <c r="C8" s="37">
        <v>10655.41085</v>
      </c>
      <c r="D8" s="107">
        <v>0.10360275482598214</v>
      </c>
      <c r="F8" s="124" t="s">
        <v>84</v>
      </c>
      <c r="G8" s="37">
        <v>28213.586119999924</v>
      </c>
      <c r="H8" s="37">
        <v>23465.604789999998</v>
      </c>
      <c r="I8" s="107">
        <v>-0.16828705538549737</v>
      </c>
    </row>
    <row r="9" spans="1:9" ht="15.75" x14ac:dyDescent="0.25">
      <c r="A9" s="124" t="s">
        <v>85</v>
      </c>
      <c r="B9" s="37">
        <v>1884.5905400000004</v>
      </c>
      <c r="C9" s="37">
        <v>3067.6053400000001</v>
      </c>
      <c r="D9" s="107">
        <v>0.62773041405588259</v>
      </c>
      <c r="F9" s="124" t="s">
        <v>86</v>
      </c>
      <c r="G9" s="37">
        <v>8217.2234599999974</v>
      </c>
      <c r="H9" s="37">
        <v>5458.1990900000001</v>
      </c>
      <c r="I9" s="107">
        <v>-0.33576114650288436</v>
      </c>
    </row>
    <row r="10" spans="1:9" ht="15.75" x14ac:dyDescent="0.25">
      <c r="A10" s="124" t="s">
        <v>87</v>
      </c>
      <c r="B10" s="37">
        <v>25320.439429999973</v>
      </c>
      <c r="C10" s="37">
        <v>32499.668650000003</v>
      </c>
      <c r="D10" s="107">
        <v>0.28353493784527251</v>
      </c>
      <c r="F10" s="124" t="s">
        <v>88</v>
      </c>
      <c r="G10" s="37">
        <v>1891.2099500000018</v>
      </c>
      <c r="H10" s="37">
        <v>1729.4561999999999</v>
      </c>
      <c r="I10" s="107">
        <v>-8.5529240156547282E-2</v>
      </c>
    </row>
    <row r="11" spans="1:9" ht="15.75" x14ac:dyDescent="0.25">
      <c r="A11" s="124" t="s">
        <v>89</v>
      </c>
      <c r="B11" s="37">
        <v>7607.6729300000025</v>
      </c>
      <c r="C11" s="37">
        <v>5683.5868799999998</v>
      </c>
      <c r="D11" s="107">
        <v>-0.25291387625414152</v>
      </c>
      <c r="F11" s="124" t="s">
        <v>90</v>
      </c>
      <c r="G11" s="37">
        <v>7656.0241600000008</v>
      </c>
      <c r="H11" s="37">
        <v>8389.7292000000016</v>
      </c>
      <c r="I11" s="107">
        <v>9.5833689218661089E-2</v>
      </c>
    </row>
    <row r="12" spans="1:9" ht="15.75" x14ac:dyDescent="0.25">
      <c r="A12" s="124" t="s">
        <v>91</v>
      </c>
      <c r="B12" s="37">
        <v>3801.5116799999983</v>
      </c>
      <c r="C12" s="37">
        <v>3082.61249</v>
      </c>
      <c r="D12" s="107">
        <v>-0.18910876790992748</v>
      </c>
      <c r="F12" s="124" t="s">
        <v>92</v>
      </c>
      <c r="G12" s="37">
        <v>1475.1930499999999</v>
      </c>
      <c r="H12" s="37">
        <v>1639.2890500000001</v>
      </c>
      <c r="I12" s="107">
        <v>0.1112369665787134</v>
      </c>
    </row>
    <row r="13" spans="1:9" ht="15.75" x14ac:dyDescent="0.25">
      <c r="A13" s="124" t="s">
        <v>93</v>
      </c>
      <c r="B13" s="37">
        <v>79570.206519999978</v>
      </c>
      <c r="C13" s="37">
        <v>58915.521030000004</v>
      </c>
      <c r="D13" s="107">
        <v>-0.25957813097806171</v>
      </c>
      <c r="F13" s="124" t="s">
        <v>94</v>
      </c>
      <c r="G13" s="37">
        <v>7980.5755199999958</v>
      </c>
      <c r="H13" s="37">
        <v>6400.7360399999998</v>
      </c>
      <c r="I13" s="107">
        <v>-0.19796059520278764</v>
      </c>
    </row>
    <row r="14" spans="1:9" ht="15.75" x14ac:dyDescent="0.25">
      <c r="A14" s="124" t="s">
        <v>95</v>
      </c>
      <c r="B14" s="37">
        <v>13090.775409999993</v>
      </c>
      <c r="C14" s="37">
        <v>13731.24315</v>
      </c>
      <c r="D14" s="107">
        <v>4.8925118638179166E-2</v>
      </c>
      <c r="F14" s="124" t="s">
        <v>96</v>
      </c>
      <c r="G14" s="37">
        <v>107443.29554000006</v>
      </c>
      <c r="H14" s="37">
        <v>118885.69780999998</v>
      </c>
      <c r="I14" s="107">
        <v>0.10649712680992773</v>
      </c>
    </row>
    <row r="15" spans="1:9" ht="15.75" x14ac:dyDescent="0.25">
      <c r="A15" s="124" t="s">
        <v>97</v>
      </c>
      <c r="B15" s="37">
        <v>8100.0963599999977</v>
      </c>
      <c r="C15" s="37">
        <v>9702.845800000001</v>
      </c>
      <c r="D15" s="107">
        <v>0.19786794733883917</v>
      </c>
      <c r="F15" s="124" t="s">
        <v>98</v>
      </c>
      <c r="G15" s="37">
        <v>854.80991000000029</v>
      </c>
      <c r="H15" s="37">
        <v>1722.2015200000001</v>
      </c>
      <c r="I15" s="107">
        <v>1.0147187109704889</v>
      </c>
    </row>
    <row r="16" spans="1:9" ht="15.75" x14ac:dyDescent="0.25">
      <c r="A16" s="124" t="s">
        <v>99</v>
      </c>
      <c r="B16" s="37">
        <v>343.50169</v>
      </c>
      <c r="C16" s="37">
        <v>799.06842999999992</v>
      </c>
      <c r="D16" s="107">
        <v>1.3262430819481557</v>
      </c>
      <c r="F16" s="124" t="s">
        <v>100</v>
      </c>
      <c r="G16" s="37">
        <v>20679.357630000013</v>
      </c>
      <c r="H16" s="37">
        <v>21596.08972</v>
      </c>
      <c r="I16" s="107">
        <v>4.4330781758426641E-2</v>
      </c>
    </row>
    <row r="17" spans="1:9" ht="15.75" x14ac:dyDescent="0.25">
      <c r="A17" s="124" t="s">
        <v>101</v>
      </c>
      <c r="B17" s="37">
        <v>3471.6269300000026</v>
      </c>
      <c r="C17" s="37">
        <v>4971.1320099999994</v>
      </c>
      <c r="D17" s="107">
        <v>0.43193151517579564</v>
      </c>
      <c r="F17" s="124" t="s">
        <v>102</v>
      </c>
      <c r="G17" s="37">
        <v>6762.2890500000003</v>
      </c>
      <c r="H17" s="37">
        <v>4964.4869800000006</v>
      </c>
      <c r="I17" s="107">
        <v>-0.26585702810204481</v>
      </c>
    </row>
    <row r="18" spans="1:9" ht="15.75" x14ac:dyDescent="0.25">
      <c r="A18" s="124" t="s">
        <v>103</v>
      </c>
      <c r="B18" s="37">
        <v>8706.6882900000073</v>
      </c>
      <c r="C18" s="37">
        <v>8343.6729500000001</v>
      </c>
      <c r="D18" s="107">
        <v>-4.1693848212867035E-2</v>
      </c>
      <c r="F18" s="124" t="s">
        <v>104</v>
      </c>
      <c r="G18" s="37">
        <v>1898.8768399999997</v>
      </c>
      <c r="H18" s="37">
        <v>2051.44065</v>
      </c>
      <c r="I18" s="107">
        <v>8.0344236543534953E-2</v>
      </c>
    </row>
    <row r="19" spans="1:9" ht="15.75" x14ac:dyDescent="0.25">
      <c r="A19" s="124" t="s">
        <v>105</v>
      </c>
      <c r="B19" s="37">
        <v>66499.114199999967</v>
      </c>
      <c r="C19" s="37">
        <v>52095.541640000003</v>
      </c>
      <c r="D19" s="107">
        <v>-0.21659796124021113</v>
      </c>
      <c r="F19" s="124" t="s">
        <v>145</v>
      </c>
      <c r="G19" s="37">
        <v>70093.858609999937</v>
      </c>
      <c r="H19" s="37">
        <v>77028.752079999991</v>
      </c>
      <c r="I19" s="107">
        <v>9.8937247963271524E-2</v>
      </c>
    </row>
    <row r="20" spans="1:9" ht="15.75" x14ac:dyDescent="0.25">
      <c r="A20" s="124" t="s">
        <v>106</v>
      </c>
      <c r="B20" s="37">
        <v>1542.5196100000003</v>
      </c>
      <c r="C20" s="37">
        <v>1393.8758599999999</v>
      </c>
      <c r="D20" s="107">
        <v>-9.6364253028848323E-2</v>
      </c>
      <c r="F20" s="124" t="s">
        <v>107</v>
      </c>
      <c r="G20" s="37">
        <v>3058.0381499999994</v>
      </c>
      <c r="H20" s="37">
        <v>2781.3112599999999</v>
      </c>
      <c r="I20" s="107">
        <v>-9.0491640858044731E-2</v>
      </c>
    </row>
    <row r="21" spans="1:9" ht="15.75" x14ac:dyDescent="0.25">
      <c r="A21" s="124" t="s">
        <v>108</v>
      </c>
      <c r="B21" s="37">
        <v>3566.5200799999989</v>
      </c>
      <c r="C21" s="37">
        <v>3628.3218500000003</v>
      </c>
      <c r="D21" s="107">
        <v>1.7328311242818417E-2</v>
      </c>
      <c r="F21" s="124" t="s">
        <v>109</v>
      </c>
      <c r="G21" s="37">
        <v>690.12758000000008</v>
      </c>
      <c r="H21" s="37">
        <v>496.37289000000004</v>
      </c>
      <c r="I21" s="107">
        <v>-0.28075198791504608</v>
      </c>
    </row>
    <row r="22" spans="1:9" ht="15.75" x14ac:dyDescent="0.25">
      <c r="A22" s="124" t="s">
        <v>110</v>
      </c>
      <c r="B22" s="37">
        <v>1489.8090900000004</v>
      </c>
      <c r="C22" s="37">
        <v>1558.6160500000001</v>
      </c>
      <c r="D22" s="107">
        <v>4.6185085365534784E-2</v>
      </c>
      <c r="F22" s="124" t="s">
        <v>111</v>
      </c>
      <c r="G22" s="37">
        <v>8570.7392599999985</v>
      </c>
      <c r="H22" s="37">
        <v>9026.3700900000003</v>
      </c>
      <c r="I22" s="107">
        <v>5.3161205373082554E-2</v>
      </c>
    </row>
    <row r="23" spans="1:9" ht="15.75" x14ac:dyDescent="0.25">
      <c r="A23" s="124" t="s">
        <v>112</v>
      </c>
      <c r="B23" s="37">
        <v>2260.3848299999991</v>
      </c>
      <c r="C23" s="37">
        <v>3488.5386999999996</v>
      </c>
      <c r="D23" s="107">
        <v>0.54333839694013575</v>
      </c>
      <c r="F23" s="124" t="s">
        <v>113</v>
      </c>
      <c r="G23" s="37">
        <v>1540.5565500000007</v>
      </c>
      <c r="H23" s="37">
        <v>1576.71065</v>
      </c>
      <c r="I23" s="107">
        <v>2.3468206993115137E-2</v>
      </c>
    </row>
    <row r="24" spans="1:9" ht="15.75" x14ac:dyDescent="0.25">
      <c r="A24" s="124" t="s">
        <v>114</v>
      </c>
      <c r="B24" s="37">
        <v>3527.3854800000004</v>
      </c>
      <c r="C24" s="37">
        <v>4367.8532800000003</v>
      </c>
      <c r="D24" s="107">
        <v>0.23826933709553044</v>
      </c>
      <c r="F24" s="124" t="s">
        <v>115</v>
      </c>
      <c r="G24" s="37">
        <v>4068.8301600000018</v>
      </c>
      <c r="H24" s="37">
        <v>5318.0223299999998</v>
      </c>
      <c r="I24" s="107">
        <v>0.30701506842939774</v>
      </c>
    </row>
    <row r="25" spans="1:9" ht="15.75" x14ac:dyDescent="0.25">
      <c r="A25" s="124" t="s">
        <v>116</v>
      </c>
      <c r="B25" s="37">
        <v>19257.21347000001</v>
      </c>
      <c r="C25" s="37">
        <v>21141.197780000002</v>
      </c>
      <c r="D25" s="107">
        <v>9.7832654393896101E-2</v>
      </c>
      <c r="F25" s="124" t="s">
        <v>117</v>
      </c>
      <c r="G25" s="37">
        <v>607.56007999999974</v>
      </c>
      <c r="H25" s="37">
        <v>367.12036000000001</v>
      </c>
      <c r="I25" s="107">
        <v>-0.39574640914524839</v>
      </c>
    </row>
    <row r="26" spans="1:9" ht="15.75" x14ac:dyDescent="0.25">
      <c r="A26" s="124" t="s">
        <v>118</v>
      </c>
      <c r="B26" s="37">
        <v>12480.977119999992</v>
      </c>
      <c r="C26" s="37">
        <v>17264.447100000001</v>
      </c>
      <c r="D26" s="107">
        <v>0.38326085642243468</v>
      </c>
      <c r="F26" s="124" t="s">
        <v>119</v>
      </c>
      <c r="G26" s="37">
        <v>2067.9530999999988</v>
      </c>
      <c r="H26" s="37">
        <v>2633.1984600000001</v>
      </c>
      <c r="I26" s="107">
        <v>0.27333567671336523</v>
      </c>
    </row>
    <row r="27" spans="1:9" ht="15.75" x14ac:dyDescent="0.25">
      <c r="A27" s="124" t="s">
        <v>120</v>
      </c>
      <c r="B27" s="37">
        <v>57480.474080000044</v>
      </c>
      <c r="C27" s="37">
        <v>57677.291060000003</v>
      </c>
      <c r="D27" s="107">
        <v>3.4240667487541732E-3</v>
      </c>
      <c r="F27" s="124" t="s">
        <v>121</v>
      </c>
      <c r="G27" s="37">
        <v>1696.6711800000005</v>
      </c>
      <c r="H27" s="37">
        <v>1908.1047599999999</v>
      </c>
      <c r="I27" s="107">
        <v>0.12461670976222949</v>
      </c>
    </row>
    <row r="28" spans="1:9" ht="15.75" x14ac:dyDescent="0.25">
      <c r="A28" s="124" t="s">
        <v>122</v>
      </c>
      <c r="B28" s="37">
        <v>1923.3048699999999</v>
      </c>
      <c r="C28" s="37">
        <v>1536.4761799999999</v>
      </c>
      <c r="D28" s="107">
        <v>-0.20112707872465385</v>
      </c>
      <c r="F28" s="124" t="s">
        <v>123</v>
      </c>
      <c r="G28" s="37">
        <v>2339.9577100000006</v>
      </c>
      <c r="H28" s="37">
        <v>1779.5474299999998</v>
      </c>
      <c r="I28" s="107">
        <v>-0.23949590097506535</v>
      </c>
    </row>
    <row r="29" spans="1:9" ht="15.75" x14ac:dyDescent="0.25">
      <c r="A29" s="124" t="s">
        <v>124</v>
      </c>
      <c r="B29" s="37">
        <v>15568.538999999975</v>
      </c>
      <c r="C29" s="37">
        <v>15817.646210000001</v>
      </c>
      <c r="D29" s="107">
        <v>1.6000679961043707E-2</v>
      </c>
      <c r="F29" s="124" t="s">
        <v>125</v>
      </c>
      <c r="G29" s="37">
        <v>2426.4938500000007</v>
      </c>
      <c r="H29" s="37">
        <v>3459.9980599999994</v>
      </c>
      <c r="I29" s="107">
        <v>0.42592492455729825</v>
      </c>
    </row>
    <row r="30" spans="1:9" ht="15.75" x14ac:dyDescent="0.25">
      <c r="A30" s="124" t="s">
        <v>126</v>
      </c>
      <c r="B30" s="37">
        <v>7480.7479800000128</v>
      </c>
      <c r="C30" s="37">
        <v>6959.0836800000006</v>
      </c>
      <c r="D30" s="107">
        <v>-6.9734243339662827E-2</v>
      </c>
      <c r="F30" s="124" t="s">
        <v>127</v>
      </c>
      <c r="G30" s="37">
        <v>2318.7242700000002</v>
      </c>
      <c r="H30" s="37">
        <v>2259.4762000000001</v>
      </c>
      <c r="I30" s="107">
        <v>-2.555201183968292E-2</v>
      </c>
    </row>
    <row r="31" spans="1:9" ht="15.75" x14ac:dyDescent="0.25">
      <c r="A31" s="124" t="s">
        <v>128</v>
      </c>
      <c r="B31" s="37">
        <v>172.58573000000004</v>
      </c>
      <c r="C31" s="37">
        <v>264.07281</v>
      </c>
      <c r="D31" s="107">
        <v>0.5300964338129226</v>
      </c>
      <c r="F31" s="124" t="s">
        <v>129</v>
      </c>
      <c r="G31" s="37">
        <v>11156.761630000003</v>
      </c>
      <c r="H31" s="37">
        <v>14285.35469</v>
      </c>
      <c r="I31" s="107">
        <v>0.28042125159216091</v>
      </c>
    </row>
    <row r="32" spans="1:9" ht="15.75" x14ac:dyDescent="0.25">
      <c r="A32" s="124" t="s">
        <v>130</v>
      </c>
      <c r="B32" s="37">
        <v>9115.3768599999912</v>
      </c>
      <c r="C32" s="37">
        <v>8727.8807500000003</v>
      </c>
      <c r="D32" s="107">
        <v>-4.2510157939865123E-2</v>
      </c>
      <c r="F32" s="124" t="s">
        <v>131</v>
      </c>
      <c r="G32" s="37">
        <v>3548.4795099999997</v>
      </c>
      <c r="H32" s="37">
        <v>4389.4050699999998</v>
      </c>
      <c r="I32" s="107">
        <v>0.23698194047061016</v>
      </c>
    </row>
    <row r="33" spans="1:253" ht="15.75" x14ac:dyDescent="0.25">
      <c r="A33" s="124" t="s">
        <v>132</v>
      </c>
      <c r="B33" s="37">
        <v>733.21143000000018</v>
      </c>
      <c r="C33" s="37">
        <v>884.83687999999995</v>
      </c>
      <c r="D33" s="107">
        <v>0.20679635340654712</v>
      </c>
      <c r="F33" s="124" t="s">
        <v>133</v>
      </c>
      <c r="G33" s="37">
        <v>24895.59569999998</v>
      </c>
      <c r="H33" s="37">
        <v>26932.80646</v>
      </c>
      <c r="I33" s="107">
        <v>8.1830167253239106E-2</v>
      </c>
    </row>
    <row r="34" spans="1:253" ht="15.75" x14ac:dyDescent="0.25">
      <c r="A34" s="124" t="s">
        <v>134</v>
      </c>
      <c r="B34" s="37">
        <v>1280.5736400000005</v>
      </c>
      <c r="C34" s="37">
        <v>1750.1771099999999</v>
      </c>
      <c r="D34" s="107">
        <v>0.36671336605054528</v>
      </c>
      <c r="F34" s="124" t="s">
        <v>135</v>
      </c>
      <c r="G34" s="37">
        <v>1687.7172599999999</v>
      </c>
      <c r="H34" s="37">
        <v>2378.8656900000001</v>
      </c>
      <c r="I34" s="107">
        <v>0.40951671608785944</v>
      </c>
    </row>
    <row r="35" spans="1:253" ht="15.75" x14ac:dyDescent="0.25">
      <c r="A35" s="124" t="s">
        <v>136</v>
      </c>
      <c r="B35" s="37">
        <v>1553.8681199999996</v>
      </c>
      <c r="C35" s="37">
        <v>1577.19568</v>
      </c>
      <c r="D35" s="107">
        <v>1.5012573911356464E-2</v>
      </c>
      <c r="F35" s="124" t="s">
        <v>137</v>
      </c>
      <c r="G35" s="37">
        <v>25114.297860000046</v>
      </c>
      <c r="H35" s="37">
        <v>26640.190859999999</v>
      </c>
      <c r="I35" s="107">
        <v>6.0757939899656499E-2</v>
      </c>
    </row>
    <row r="36" spans="1:253" ht="18.75" x14ac:dyDescent="0.25">
      <c r="A36" s="124" t="s">
        <v>138</v>
      </c>
      <c r="B36" s="37">
        <v>3925.426539999999</v>
      </c>
      <c r="C36" s="37">
        <v>4214.4952599999997</v>
      </c>
      <c r="D36" s="107">
        <v>7.3640078868983494E-2</v>
      </c>
      <c r="F36" s="124" t="s">
        <v>270</v>
      </c>
      <c r="G36" s="37">
        <v>7366.0416500000119</v>
      </c>
      <c r="H36" s="37">
        <v>7548.0835499999994</v>
      </c>
      <c r="I36" s="107">
        <v>2.4713666939418788E-2</v>
      </c>
    </row>
    <row r="37" spans="1:253" ht="16.5" x14ac:dyDescent="0.25">
      <c r="A37" s="124" t="s">
        <v>139</v>
      </c>
      <c r="B37" s="37">
        <v>2345.8842400000008</v>
      </c>
      <c r="C37" s="37">
        <v>2475.4442200000003</v>
      </c>
      <c r="D37" s="107">
        <v>5.5228633105953939E-2</v>
      </c>
      <c r="F37" s="121" t="s">
        <v>561</v>
      </c>
      <c r="G37" s="122">
        <v>958867.16964999982</v>
      </c>
      <c r="H37" s="328">
        <v>968504.08675999986</v>
      </c>
      <c r="I37" s="106">
        <v>1.0050315012367861E-2</v>
      </c>
    </row>
    <row r="38" spans="1:253" ht="15.75" x14ac:dyDescent="0.25">
      <c r="A38" s="124" t="s">
        <v>140</v>
      </c>
      <c r="B38" s="37">
        <v>1766.1456699999997</v>
      </c>
      <c r="C38" s="37">
        <v>1152.58176</v>
      </c>
      <c r="D38" s="107">
        <v>-0.34740277680492782</v>
      </c>
      <c r="H38" s="240"/>
    </row>
    <row r="39" spans="1:253" ht="15.75" x14ac:dyDescent="0.25">
      <c r="A39" s="124" t="s">
        <v>141</v>
      </c>
      <c r="B39" s="37">
        <v>17086.612349999974</v>
      </c>
      <c r="C39" s="37">
        <v>13745.649459999999</v>
      </c>
      <c r="D39" s="107">
        <v>-0.19553102871207706</v>
      </c>
    </row>
    <row r="40" spans="1:253" ht="15.75" x14ac:dyDescent="0.25">
      <c r="A40" s="124" t="s">
        <v>142</v>
      </c>
      <c r="B40" s="37">
        <v>36334.523130000009</v>
      </c>
      <c r="C40" s="37">
        <v>34681.328720000005</v>
      </c>
      <c r="D40" s="107">
        <v>-4.5499273627043313E-2</v>
      </c>
    </row>
    <row r="41" spans="1:253" x14ac:dyDescent="0.2">
      <c r="A41" s="238"/>
      <c r="B41" s="238"/>
      <c r="C41" s="238"/>
      <c r="D41" s="238"/>
      <c r="E41" s="238"/>
    </row>
    <row r="42" spans="1:253" x14ac:dyDescent="0.2">
      <c r="A42" s="238"/>
      <c r="B42" s="238"/>
      <c r="C42" s="238"/>
      <c r="D42" s="238"/>
      <c r="E42" s="238"/>
      <c r="F42" s="238"/>
    </row>
    <row r="43" spans="1:253" ht="14.25" customHeight="1" x14ac:dyDescent="0.2">
      <c r="A43" s="547" t="s">
        <v>420</v>
      </c>
      <c r="B43" s="547"/>
      <c r="C43" s="547"/>
      <c r="D43" s="547"/>
      <c r="E43" s="547"/>
      <c r="F43" s="547"/>
      <c r="G43" s="547"/>
      <c r="H43" s="547"/>
      <c r="I43" s="547"/>
      <c r="P43" s="546"/>
      <c r="Q43" s="520"/>
      <c r="R43" s="520"/>
      <c r="S43" s="520"/>
      <c r="T43" s="520"/>
      <c r="U43" s="520"/>
      <c r="V43" s="520"/>
      <c r="W43" s="520"/>
      <c r="X43" s="520"/>
      <c r="Y43" s="546"/>
      <c r="Z43" s="520"/>
      <c r="AA43" s="520"/>
      <c r="AB43" s="520"/>
      <c r="AC43" s="520"/>
      <c r="AD43" s="520"/>
      <c r="AE43" s="520"/>
      <c r="AF43" s="520"/>
      <c r="AG43" s="520"/>
      <c r="AH43" s="546"/>
      <c r="AI43" s="520"/>
      <c r="AJ43" s="520"/>
      <c r="AK43" s="520"/>
      <c r="AL43" s="520"/>
      <c r="AM43" s="520"/>
      <c r="AN43" s="520"/>
      <c r="AO43" s="520"/>
      <c r="AP43" s="520"/>
      <c r="AQ43" s="546"/>
      <c r="AR43" s="520"/>
      <c r="AS43" s="520"/>
      <c r="AT43" s="520"/>
      <c r="AU43" s="520"/>
      <c r="AV43" s="520"/>
      <c r="AW43" s="520"/>
      <c r="AX43" s="520"/>
      <c r="AY43" s="520"/>
      <c r="AZ43" s="546"/>
      <c r="BA43" s="520"/>
      <c r="BB43" s="520"/>
      <c r="BC43" s="520"/>
      <c r="BD43" s="520"/>
      <c r="BE43" s="520"/>
      <c r="BF43" s="520"/>
      <c r="BG43" s="520"/>
      <c r="BH43" s="520"/>
      <c r="BI43" s="546"/>
      <c r="BJ43" s="520"/>
      <c r="BK43" s="520"/>
      <c r="BL43" s="520"/>
      <c r="BM43" s="520"/>
      <c r="BN43" s="520"/>
      <c r="BO43" s="520"/>
      <c r="BP43" s="520"/>
      <c r="BQ43" s="520"/>
      <c r="BR43" s="546"/>
      <c r="BS43" s="520"/>
      <c r="BT43" s="520"/>
      <c r="BU43" s="520"/>
      <c r="BV43" s="520"/>
      <c r="BW43" s="520"/>
      <c r="BX43" s="520"/>
      <c r="BY43" s="520"/>
      <c r="BZ43" s="520"/>
      <c r="CA43" s="546"/>
      <c r="CB43" s="520"/>
      <c r="CC43" s="520"/>
      <c r="CD43" s="520"/>
      <c r="CE43" s="520"/>
      <c r="CF43" s="520"/>
      <c r="CG43" s="520"/>
      <c r="CH43" s="520"/>
      <c r="CI43" s="520"/>
      <c r="CJ43" s="546"/>
      <c r="CK43" s="520"/>
      <c r="CL43" s="520"/>
      <c r="CM43" s="520"/>
      <c r="CN43" s="520"/>
      <c r="CO43" s="520"/>
      <c r="CP43" s="520"/>
      <c r="CQ43" s="520"/>
      <c r="CR43" s="520"/>
      <c r="CS43" s="546"/>
      <c r="CT43" s="520"/>
      <c r="CU43" s="520"/>
      <c r="CV43" s="520"/>
      <c r="CW43" s="520"/>
      <c r="CX43" s="520"/>
      <c r="CY43" s="520"/>
      <c r="CZ43" s="520"/>
      <c r="DA43" s="520"/>
      <c r="DB43" s="546"/>
      <c r="DC43" s="520"/>
      <c r="DD43" s="520"/>
      <c r="DE43" s="520"/>
      <c r="DF43" s="520"/>
      <c r="DG43" s="520"/>
      <c r="DH43" s="520"/>
      <c r="DI43" s="520"/>
      <c r="DJ43" s="520"/>
      <c r="DK43" s="546"/>
      <c r="DL43" s="520"/>
      <c r="DM43" s="520"/>
      <c r="DN43" s="520"/>
      <c r="DO43" s="520"/>
      <c r="DP43" s="520"/>
      <c r="DQ43" s="520"/>
      <c r="DR43" s="520"/>
      <c r="DS43" s="520"/>
      <c r="DT43" s="546"/>
      <c r="DU43" s="520"/>
      <c r="DV43" s="520"/>
      <c r="DW43" s="520"/>
      <c r="DX43" s="520"/>
      <c r="DY43" s="520"/>
      <c r="DZ43" s="520"/>
      <c r="EA43" s="520"/>
      <c r="EB43" s="520"/>
      <c r="EC43" s="546"/>
      <c r="ED43" s="520"/>
      <c r="EE43" s="520"/>
      <c r="EF43" s="520"/>
      <c r="EG43" s="520"/>
      <c r="EH43" s="520"/>
      <c r="EI43" s="520"/>
      <c r="EJ43" s="520"/>
      <c r="EK43" s="520"/>
      <c r="EL43" s="546"/>
      <c r="EM43" s="520"/>
      <c r="EN43" s="520"/>
      <c r="EO43" s="520"/>
      <c r="EP43" s="520"/>
      <c r="EQ43" s="520"/>
      <c r="ER43" s="520"/>
      <c r="ES43" s="520"/>
      <c r="ET43" s="520"/>
      <c r="EU43" s="546"/>
      <c r="EV43" s="520"/>
      <c r="EW43" s="520"/>
      <c r="EX43" s="520"/>
      <c r="EY43" s="520"/>
      <c r="EZ43" s="520"/>
      <c r="FA43" s="520"/>
      <c r="FB43" s="520"/>
      <c r="FC43" s="520"/>
      <c r="FD43" s="546"/>
      <c r="FE43" s="520"/>
      <c r="FF43" s="520"/>
      <c r="FG43" s="520"/>
      <c r="FH43" s="520"/>
      <c r="FI43" s="520"/>
      <c r="FJ43" s="520"/>
      <c r="FK43" s="520"/>
      <c r="FL43" s="520"/>
      <c r="FM43" s="546"/>
      <c r="FN43" s="520"/>
      <c r="FO43" s="520"/>
      <c r="FP43" s="520"/>
      <c r="FQ43" s="520"/>
      <c r="FR43" s="520"/>
      <c r="FS43" s="520"/>
      <c r="FT43" s="520"/>
      <c r="FU43" s="520"/>
      <c r="FV43" s="546"/>
      <c r="FW43" s="520"/>
      <c r="FX43" s="520"/>
      <c r="FY43" s="520"/>
      <c r="FZ43" s="520"/>
      <c r="GA43" s="520"/>
      <c r="GB43" s="520"/>
      <c r="GC43" s="520"/>
      <c r="GD43" s="520"/>
      <c r="GE43" s="546"/>
      <c r="GF43" s="520"/>
      <c r="GG43" s="520"/>
      <c r="GH43" s="520"/>
      <c r="GI43" s="520"/>
      <c r="GJ43" s="520"/>
      <c r="GK43" s="520"/>
      <c r="GL43" s="520"/>
      <c r="GM43" s="520"/>
      <c r="GN43" s="546"/>
      <c r="GO43" s="520"/>
      <c r="GP43" s="520"/>
      <c r="GQ43" s="520"/>
      <c r="GR43" s="520"/>
      <c r="GS43" s="520"/>
      <c r="GT43" s="520"/>
      <c r="GU43" s="520"/>
      <c r="GV43" s="520"/>
      <c r="GW43" s="546"/>
      <c r="GX43" s="520"/>
      <c r="GY43" s="520"/>
      <c r="GZ43" s="520"/>
      <c r="HA43" s="520"/>
      <c r="HB43" s="520"/>
      <c r="HC43" s="520"/>
      <c r="HD43" s="520"/>
      <c r="HE43" s="520"/>
      <c r="HF43" s="546"/>
      <c r="HG43" s="520"/>
      <c r="HH43" s="520"/>
      <c r="HI43" s="520"/>
      <c r="HJ43" s="520"/>
      <c r="HK43" s="520"/>
      <c r="HL43" s="520"/>
      <c r="HM43" s="520"/>
      <c r="HN43" s="520"/>
      <c r="HO43" s="546"/>
      <c r="HP43" s="520"/>
      <c r="HQ43" s="520"/>
      <c r="HR43" s="520"/>
      <c r="HS43" s="520"/>
      <c r="HT43" s="520"/>
      <c r="HU43" s="520"/>
      <c r="HV43" s="520"/>
      <c r="HW43" s="520"/>
      <c r="HX43" s="546"/>
      <c r="HY43" s="520"/>
      <c r="HZ43" s="520"/>
      <c r="IA43" s="520"/>
      <c r="IB43" s="520"/>
      <c r="IC43" s="520"/>
      <c r="ID43" s="520"/>
      <c r="IE43" s="520"/>
      <c r="IF43" s="520"/>
      <c r="IG43" s="546"/>
      <c r="IH43" s="520"/>
      <c r="II43" s="520"/>
      <c r="IJ43" s="520"/>
      <c r="IK43" s="520"/>
      <c r="IL43" s="520"/>
      <c r="IM43" s="520"/>
      <c r="IN43" s="520"/>
      <c r="IO43" s="520"/>
      <c r="IP43" s="546"/>
      <c r="IQ43" s="520"/>
      <c r="IR43" s="520"/>
      <c r="IS43" s="520"/>
    </row>
    <row r="44" spans="1:253" ht="14.25" customHeight="1" x14ac:dyDescent="0.2">
      <c r="A44" s="547"/>
      <c r="B44" s="547"/>
      <c r="C44" s="547"/>
      <c r="D44" s="547"/>
      <c r="E44" s="547"/>
      <c r="F44" s="547"/>
      <c r="G44" s="547"/>
      <c r="H44" s="547"/>
      <c r="I44" s="547"/>
      <c r="P44" s="347"/>
      <c r="Q44" s="346"/>
      <c r="R44" s="346"/>
      <c r="S44" s="346"/>
      <c r="T44" s="346"/>
      <c r="U44" s="346"/>
      <c r="V44" s="346"/>
      <c r="W44" s="346"/>
      <c r="X44" s="346"/>
      <c r="Y44" s="347"/>
      <c r="Z44" s="346"/>
      <c r="AA44" s="346"/>
      <c r="AB44" s="346"/>
      <c r="AC44" s="346"/>
      <c r="AD44" s="346"/>
      <c r="AE44" s="346"/>
      <c r="AF44" s="346"/>
      <c r="AG44" s="346"/>
      <c r="AH44" s="347"/>
      <c r="AI44" s="346"/>
      <c r="AJ44" s="346"/>
      <c r="AK44" s="346"/>
      <c r="AL44" s="346"/>
      <c r="AM44" s="346"/>
      <c r="AN44" s="346"/>
      <c r="AO44" s="346"/>
      <c r="AP44" s="346"/>
      <c r="AQ44" s="347"/>
      <c r="AR44" s="346"/>
      <c r="AS44" s="346"/>
      <c r="AT44" s="346"/>
      <c r="AU44" s="346"/>
      <c r="AV44" s="346"/>
      <c r="AW44" s="346"/>
      <c r="AX44" s="346"/>
      <c r="AY44" s="346"/>
      <c r="AZ44" s="347"/>
      <c r="BA44" s="346"/>
      <c r="BB44" s="346"/>
      <c r="BC44" s="346"/>
      <c r="BD44" s="346"/>
      <c r="BE44" s="346"/>
      <c r="BF44" s="346"/>
      <c r="BG44" s="346"/>
      <c r="BH44" s="346"/>
      <c r="BI44" s="347"/>
      <c r="BJ44" s="346"/>
      <c r="BK44" s="346"/>
      <c r="BL44" s="346"/>
      <c r="BM44" s="346"/>
      <c r="BN44" s="346"/>
      <c r="BO44" s="346"/>
      <c r="BP44" s="346"/>
      <c r="BQ44" s="346"/>
      <c r="BR44" s="347"/>
      <c r="BS44" s="346"/>
      <c r="BT44" s="346"/>
      <c r="BU44" s="346"/>
      <c r="BV44" s="346"/>
      <c r="BW44" s="346"/>
      <c r="BX44" s="346"/>
      <c r="BY44" s="346"/>
      <c r="BZ44" s="346"/>
      <c r="CA44" s="347"/>
      <c r="CB44" s="346"/>
      <c r="CC44" s="346"/>
      <c r="CD44" s="346"/>
      <c r="CE44" s="346"/>
      <c r="CF44" s="346"/>
      <c r="CG44" s="346"/>
      <c r="CH44" s="346"/>
      <c r="CI44" s="346"/>
      <c r="CJ44" s="347"/>
      <c r="CK44" s="346"/>
      <c r="CL44" s="346"/>
      <c r="CM44" s="346"/>
      <c r="CN44" s="346"/>
      <c r="CO44" s="346"/>
      <c r="CP44" s="346"/>
      <c r="CQ44" s="346"/>
      <c r="CR44" s="346"/>
      <c r="CS44" s="347"/>
      <c r="CT44" s="346"/>
      <c r="CU44" s="346"/>
      <c r="CV44" s="346"/>
      <c r="CW44" s="346"/>
      <c r="CX44" s="346"/>
      <c r="CY44" s="346"/>
      <c r="CZ44" s="346"/>
      <c r="DA44" s="346"/>
      <c r="DB44" s="347"/>
      <c r="DC44" s="346"/>
      <c r="DD44" s="346"/>
      <c r="DE44" s="346"/>
      <c r="DF44" s="346"/>
      <c r="DG44" s="346"/>
      <c r="DH44" s="346"/>
      <c r="DI44" s="346"/>
      <c r="DJ44" s="346"/>
      <c r="DK44" s="347"/>
      <c r="DL44" s="346"/>
      <c r="DM44" s="346"/>
      <c r="DN44" s="346"/>
      <c r="DO44" s="346"/>
      <c r="DP44" s="346"/>
      <c r="DQ44" s="346"/>
      <c r="DR44" s="346"/>
      <c r="DS44" s="346"/>
      <c r="DT44" s="347"/>
      <c r="DU44" s="346"/>
      <c r="DV44" s="346"/>
      <c r="DW44" s="346"/>
      <c r="DX44" s="346"/>
      <c r="DY44" s="346"/>
      <c r="DZ44" s="346"/>
      <c r="EA44" s="346"/>
      <c r="EB44" s="346"/>
      <c r="EC44" s="347"/>
      <c r="ED44" s="346"/>
      <c r="EE44" s="346"/>
      <c r="EF44" s="346"/>
      <c r="EG44" s="346"/>
      <c r="EH44" s="346"/>
      <c r="EI44" s="346"/>
      <c r="EJ44" s="346"/>
      <c r="EK44" s="346"/>
      <c r="EL44" s="347"/>
      <c r="EM44" s="346"/>
      <c r="EN44" s="346"/>
      <c r="EO44" s="346"/>
      <c r="EP44" s="346"/>
      <c r="EQ44" s="346"/>
      <c r="ER44" s="346"/>
      <c r="ES44" s="346"/>
      <c r="ET44" s="346"/>
      <c r="EU44" s="347"/>
      <c r="EV44" s="346"/>
      <c r="EW44" s="346"/>
      <c r="EX44" s="346"/>
      <c r="EY44" s="346"/>
      <c r="EZ44" s="346"/>
      <c r="FA44" s="346"/>
      <c r="FB44" s="346"/>
      <c r="FC44" s="346"/>
      <c r="FD44" s="347"/>
      <c r="FE44" s="346"/>
      <c r="FF44" s="346"/>
      <c r="FG44" s="346"/>
      <c r="FH44" s="346"/>
      <c r="FI44" s="346"/>
      <c r="FJ44" s="346"/>
      <c r="FK44" s="346"/>
      <c r="FL44" s="346"/>
      <c r="FM44" s="347"/>
      <c r="FN44" s="346"/>
      <c r="FO44" s="346"/>
      <c r="FP44" s="346"/>
      <c r="FQ44" s="346"/>
      <c r="FR44" s="346"/>
      <c r="FS44" s="346"/>
      <c r="FT44" s="346"/>
      <c r="FU44" s="346"/>
      <c r="FV44" s="347"/>
      <c r="FW44" s="346"/>
      <c r="FX44" s="346"/>
      <c r="FY44" s="346"/>
      <c r="FZ44" s="346"/>
      <c r="GA44" s="346"/>
      <c r="GB44" s="346"/>
      <c r="GC44" s="346"/>
      <c r="GD44" s="346"/>
      <c r="GE44" s="347"/>
      <c r="GF44" s="346"/>
      <c r="GG44" s="346"/>
      <c r="GH44" s="346"/>
      <c r="GI44" s="346"/>
      <c r="GJ44" s="346"/>
      <c r="GK44" s="346"/>
      <c r="GL44" s="346"/>
      <c r="GM44" s="346"/>
      <c r="GN44" s="347"/>
      <c r="GO44" s="346"/>
      <c r="GP44" s="346"/>
      <c r="GQ44" s="346"/>
      <c r="GR44" s="346"/>
      <c r="GS44" s="346"/>
      <c r="GT44" s="346"/>
      <c r="GU44" s="346"/>
      <c r="GV44" s="346"/>
      <c r="GW44" s="347"/>
      <c r="GX44" s="346"/>
      <c r="GY44" s="346"/>
      <c r="GZ44" s="346"/>
      <c r="HA44" s="346"/>
      <c r="HB44" s="346"/>
      <c r="HC44" s="346"/>
      <c r="HD44" s="346"/>
      <c r="HE44" s="346"/>
      <c r="HF44" s="347"/>
      <c r="HG44" s="346"/>
      <c r="HH44" s="346"/>
      <c r="HI44" s="346"/>
      <c r="HJ44" s="346"/>
      <c r="HK44" s="346"/>
      <c r="HL44" s="346"/>
      <c r="HM44" s="346"/>
      <c r="HN44" s="346"/>
      <c r="HO44" s="347"/>
      <c r="HP44" s="346"/>
      <c r="HQ44" s="346"/>
      <c r="HR44" s="346"/>
      <c r="HS44" s="346"/>
      <c r="HT44" s="346"/>
      <c r="HU44" s="346"/>
      <c r="HV44" s="346"/>
      <c r="HW44" s="346"/>
      <c r="HX44" s="347"/>
      <c r="HY44" s="346"/>
      <c r="HZ44" s="346"/>
      <c r="IA44" s="346"/>
      <c r="IB44" s="346"/>
      <c r="IC44" s="346"/>
      <c r="ID44" s="346"/>
      <c r="IE44" s="346"/>
      <c r="IF44" s="346"/>
      <c r="IG44" s="347"/>
      <c r="IH44" s="346"/>
      <c r="II44" s="346"/>
      <c r="IJ44" s="346"/>
      <c r="IK44" s="346"/>
      <c r="IL44" s="346"/>
      <c r="IM44" s="346"/>
      <c r="IN44" s="346"/>
      <c r="IO44" s="346"/>
      <c r="IP44" s="347"/>
      <c r="IQ44" s="346"/>
      <c r="IR44" s="346"/>
      <c r="IS44" s="346"/>
    </row>
    <row r="45" spans="1:253" ht="14.25" x14ac:dyDescent="0.2">
      <c r="A45" s="547" t="s">
        <v>421</v>
      </c>
      <c r="B45" s="547"/>
      <c r="C45" s="547"/>
      <c r="D45" s="547"/>
      <c r="E45" s="547"/>
      <c r="F45" s="547"/>
      <c r="G45" s="547"/>
      <c r="H45" s="547"/>
      <c r="I45" s="547"/>
    </row>
    <row r="46" spans="1:253" ht="14.25" customHeight="1" x14ac:dyDescent="0.2">
      <c r="A46" s="550" t="s">
        <v>560</v>
      </c>
      <c r="B46" s="550"/>
      <c r="C46" s="550"/>
      <c r="D46" s="550"/>
      <c r="E46" s="550"/>
      <c r="F46" s="550"/>
      <c r="G46" s="550"/>
      <c r="H46" s="550"/>
      <c r="I46" s="550"/>
    </row>
  </sheetData>
  <mergeCells count="32">
    <mergeCell ref="A1:I1"/>
    <mergeCell ref="A2:I2"/>
    <mergeCell ref="AZ43:BH43"/>
    <mergeCell ref="BI43:BQ43"/>
    <mergeCell ref="A46:I46"/>
    <mergeCell ref="A45:I45"/>
    <mergeCell ref="P43:X43"/>
    <mergeCell ref="Y43:AG43"/>
    <mergeCell ref="AH43:AP43"/>
    <mergeCell ref="BR43:BZ43"/>
    <mergeCell ref="A43:I44"/>
    <mergeCell ref="CA43:CI43"/>
    <mergeCell ref="CJ43:CR43"/>
    <mergeCell ref="CS43:DA43"/>
    <mergeCell ref="AQ43:AY43"/>
    <mergeCell ref="DB43:DJ43"/>
    <mergeCell ref="DK43:DS43"/>
    <mergeCell ref="DT43:EB43"/>
    <mergeCell ref="EC43:EK43"/>
    <mergeCell ref="EL43:ET43"/>
    <mergeCell ref="EU43:FC43"/>
    <mergeCell ref="FD43:FL43"/>
    <mergeCell ref="FM43:FU43"/>
    <mergeCell ref="FV43:GD43"/>
    <mergeCell ref="GE43:GM43"/>
    <mergeCell ref="IG43:IO43"/>
    <mergeCell ref="IP43:IS43"/>
    <mergeCell ref="GN43:GV43"/>
    <mergeCell ref="GW43:HE43"/>
    <mergeCell ref="HF43:HN43"/>
    <mergeCell ref="HO43:HW43"/>
    <mergeCell ref="HX43:IF43"/>
  </mergeCells>
  <phoneticPr fontId="0" type="noConversion"/>
  <pageMargins left="0.5" right="0.5" top="1" bottom="0.5" header="0.25" footer="0.25"/>
  <pageSetup scale="80" orientation="portrait" r:id="rId1"/>
  <headerFooter scaleWithDoc="0">
    <oddHeader>&amp;R&amp;"Times New Roman,Bold Italic"Pennsylvania Department of Revenue</oddHeader>
    <oddFooter>&amp;C- 19 -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5"/>
  <sheetViews>
    <sheetView zoomScale="86" zoomScaleNormal="86" workbookViewId="0">
      <selection sqref="A1:I1"/>
    </sheetView>
  </sheetViews>
  <sheetFormatPr defaultColWidth="9.83203125" defaultRowHeight="11.25" x14ac:dyDescent="0.2"/>
  <cols>
    <col min="1" max="1" width="14" style="117" customWidth="1"/>
    <col min="2" max="3" width="14.33203125" style="117" customWidth="1"/>
    <col min="4" max="4" width="11" style="127" customWidth="1"/>
    <col min="5" max="5" width="9.1640625" style="117" customWidth="1"/>
    <col min="6" max="6" width="16.83203125" style="117" customWidth="1"/>
    <col min="7" max="8" width="14.33203125" style="117" customWidth="1"/>
    <col min="9" max="9" width="11" style="127" customWidth="1"/>
    <col min="10" max="11" width="9.83203125" style="117"/>
    <col min="12" max="13" width="12.5" style="117" bestFit="1" customWidth="1"/>
    <col min="14" max="16384" width="9.83203125" style="117"/>
  </cols>
  <sheetData>
    <row r="1" spans="1:14" ht="19.5" x14ac:dyDescent="0.3">
      <c r="A1" s="548" t="s">
        <v>250</v>
      </c>
      <c r="B1" s="548"/>
      <c r="C1" s="548"/>
      <c r="D1" s="548"/>
      <c r="E1" s="548"/>
      <c r="F1" s="548"/>
      <c r="G1" s="548"/>
      <c r="H1" s="548"/>
      <c r="I1" s="548"/>
    </row>
    <row r="2" spans="1:14" ht="12" x14ac:dyDescent="0.2">
      <c r="A2" s="551" t="s">
        <v>0</v>
      </c>
      <c r="B2" s="551"/>
      <c r="C2" s="551"/>
      <c r="D2" s="551"/>
      <c r="E2" s="551"/>
      <c r="F2" s="551"/>
      <c r="G2" s="551"/>
      <c r="H2" s="551"/>
      <c r="I2" s="551"/>
    </row>
    <row r="3" spans="1:14" ht="15.75" x14ac:dyDescent="0.25">
      <c r="A3" s="13"/>
      <c r="B3" s="126"/>
      <c r="C3" s="126"/>
      <c r="D3" s="126"/>
    </row>
    <row r="4" spans="1:14" ht="15.75" x14ac:dyDescent="0.25">
      <c r="A4" s="118"/>
      <c r="D4" s="128"/>
      <c r="E4" s="118"/>
      <c r="F4" s="118"/>
      <c r="I4" s="128"/>
    </row>
    <row r="5" spans="1:14" ht="15.75" x14ac:dyDescent="0.25">
      <c r="A5" s="432" t="s">
        <v>76</v>
      </c>
      <c r="B5" s="435" t="s">
        <v>471</v>
      </c>
      <c r="C5" s="435" t="s">
        <v>480</v>
      </c>
      <c r="D5" s="434" t="s">
        <v>143</v>
      </c>
      <c r="E5" s="120"/>
      <c r="F5" s="432" t="s">
        <v>76</v>
      </c>
      <c r="G5" s="433" t="str">
        <f>B5</f>
        <v>2015-16</v>
      </c>
      <c r="H5" s="435" t="str">
        <f>+C5</f>
        <v>2016-17</v>
      </c>
      <c r="I5" s="434" t="s">
        <v>143</v>
      </c>
    </row>
    <row r="6" spans="1:14" ht="15.75" x14ac:dyDescent="0.25">
      <c r="A6" s="124" t="s">
        <v>78</v>
      </c>
      <c r="B6" s="37">
        <v>4086.71</v>
      </c>
      <c r="C6" s="37">
        <v>3984.9380000000001</v>
      </c>
      <c r="D6" s="130">
        <v>-2.4903161711988364E-2</v>
      </c>
      <c r="F6" s="124" t="s">
        <v>79</v>
      </c>
      <c r="G6" s="37">
        <v>1476.596</v>
      </c>
      <c r="H6" s="37">
        <v>1602.943</v>
      </c>
      <c r="I6" s="130">
        <v>8.5566397308403985E-2</v>
      </c>
      <c r="K6" s="146"/>
    </row>
    <row r="7" spans="1:14" s="125" customFormat="1" ht="15.75" x14ac:dyDescent="0.25">
      <c r="A7" s="124" t="s">
        <v>144</v>
      </c>
      <c r="B7" s="37">
        <v>52317.713000000003</v>
      </c>
      <c r="C7" s="37">
        <v>55374.025000000001</v>
      </c>
      <c r="D7" s="130">
        <v>5.8418302803106004E-2</v>
      </c>
      <c r="E7" s="123"/>
      <c r="F7" s="124" t="s">
        <v>80</v>
      </c>
      <c r="G7" s="37">
        <v>5064.3739999999998</v>
      </c>
      <c r="H7" s="37">
        <v>5124.0590000000002</v>
      </c>
      <c r="I7" s="130">
        <v>1.1785267043863845E-2</v>
      </c>
      <c r="K7" s="146"/>
      <c r="N7" s="340"/>
    </row>
    <row r="8" spans="1:14" s="125" customFormat="1" ht="15.75" x14ac:dyDescent="0.25">
      <c r="A8" s="124" t="s">
        <v>81</v>
      </c>
      <c r="B8" s="37">
        <v>1086.4169999999999</v>
      </c>
      <c r="C8" s="37">
        <v>1390.1079999999999</v>
      </c>
      <c r="D8" s="130">
        <v>0.27953446972939489</v>
      </c>
      <c r="E8" s="123"/>
      <c r="F8" s="124" t="s">
        <v>82</v>
      </c>
      <c r="G8" s="37">
        <v>18417.011999999999</v>
      </c>
      <c r="H8" s="37">
        <v>17123.001</v>
      </c>
      <c r="I8" s="130">
        <v>-7.0261723237189599E-2</v>
      </c>
      <c r="K8" s="146"/>
      <c r="L8" s="37"/>
      <c r="M8" s="309"/>
    </row>
    <row r="9" spans="1:14" s="125" customFormat="1" ht="15.75" x14ac:dyDescent="0.25">
      <c r="A9" s="124" t="s">
        <v>83</v>
      </c>
      <c r="B9" s="37">
        <v>4200.6469999999999</v>
      </c>
      <c r="C9" s="37">
        <v>4645.317</v>
      </c>
      <c r="D9" s="130">
        <v>0.10585750242760228</v>
      </c>
      <c r="E9" s="123"/>
      <c r="F9" s="124" t="s">
        <v>84</v>
      </c>
      <c r="G9" s="37">
        <v>7979.0972300000003</v>
      </c>
      <c r="H9" s="37">
        <v>8445.8230000000003</v>
      </c>
      <c r="I9" s="130">
        <v>5.8493555918230022E-2</v>
      </c>
      <c r="K9" s="146"/>
      <c r="L9" s="37"/>
      <c r="M9" s="309"/>
    </row>
    <row r="10" spans="1:14" s="125" customFormat="1" ht="15.75" x14ac:dyDescent="0.25">
      <c r="A10" s="124" t="s">
        <v>85</v>
      </c>
      <c r="B10" s="37">
        <v>963.06399999999996</v>
      </c>
      <c r="C10" s="37">
        <v>1417.211</v>
      </c>
      <c r="D10" s="130">
        <v>0.47156471428690105</v>
      </c>
      <c r="E10" s="123"/>
      <c r="F10" s="124" t="s">
        <v>86</v>
      </c>
      <c r="G10" s="37">
        <v>3745.5529999999999</v>
      </c>
      <c r="H10" s="37">
        <v>3204.3960000000002</v>
      </c>
      <c r="I10" s="130">
        <v>-0.14447986719184047</v>
      </c>
      <c r="K10" s="146"/>
      <c r="L10" s="341"/>
      <c r="M10" s="341"/>
    </row>
    <row r="11" spans="1:14" s="125" customFormat="1" ht="15.75" x14ac:dyDescent="0.25">
      <c r="A11" s="124" t="s">
        <v>87</v>
      </c>
      <c r="B11" s="37">
        <v>14925.151</v>
      </c>
      <c r="C11" s="37">
        <v>15869.797</v>
      </c>
      <c r="D11" s="130">
        <v>6.3292223978169471E-2</v>
      </c>
      <c r="E11" s="123"/>
      <c r="F11" s="124" t="s">
        <v>88</v>
      </c>
      <c r="G11" s="37">
        <v>570.72900000000004</v>
      </c>
      <c r="H11" s="37">
        <v>576.66899999999998</v>
      </c>
      <c r="I11" s="130">
        <v>1.0407741677748827E-2</v>
      </c>
      <c r="K11" s="146"/>
      <c r="L11" s="37"/>
      <c r="M11" s="309"/>
    </row>
    <row r="12" spans="1:14" s="125" customFormat="1" ht="15.75" x14ac:dyDescent="0.25">
      <c r="A12" s="124" t="s">
        <v>89</v>
      </c>
      <c r="B12" s="37">
        <v>3085.643</v>
      </c>
      <c r="C12" s="37">
        <v>2805.223</v>
      </c>
      <c r="D12" s="130">
        <v>-9.0878951323921764E-2</v>
      </c>
      <c r="E12" s="123"/>
      <c r="F12" s="124" t="s">
        <v>90</v>
      </c>
      <c r="G12" s="37">
        <v>2424.1909999999998</v>
      </c>
      <c r="H12" s="37">
        <v>2459.9340000000002</v>
      </c>
      <c r="I12" s="130">
        <v>1.4744300263469512E-2</v>
      </c>
      <c r="K12" s="146"/>
      <c r="L12" s="37"/>
      <c r="M12" s="309"/>
    </row>
    <row r="13" spans="1:14" s="125" customFormat="1" ht="15.75" x14ac:dyDescent="0.25">
      <c r="A13" s="124" t="s">
        <v>91</v>
      </c>
      <c r="B13" s="37">
        <v>1257.6590000000001</v>
      </c>
      <c r="C13" s="37">
        <v>1397.02</v>
      </c>
      <c r="D13" s="130">
        <v>0.11080984591212717</v>
      </c>
      <c r="E13" s="123"/>
      <c r="F13" s="124" t="s">
        <v>92</v>
      </c>
      <c r="G13" s="37">
        <v>947.74300000000005</v>
      </c>
      <c r="H13" s="37">
        <v>778.62599999999998</v>
      </c>
      <c r="I13" s="130">
        <v>-0.17844183497002886</v>
      </c>
      <c r="K13" s="146"/>
      <c r="L13" s="37"/>
      <c r="M13" s="309"/>
    </row>
    <row r="14" spans="1:14" s="125" customFormat="1" ht="15.75" x14ac:dyDescent="0.25">
      <c r="A14" s="124" t="s">
        <v>93</v>
      </c>
      <c r="B14" s="37">
        <v>42584.54</v>
      </c>
      <c r="C14" s="37">
        <v>44189.406999999999</v>
      </c>
      <c r="D14" s="130">
        <v>3.7686611150431482E-2</v>
      </c>
      <c r="E14" s="123"/>
      <c r="F14" s="124" t="s">
        <v>94</v>
      </c>
      <c r="G14" s="37">
        <v>6736.9480000000003</v>
      </c>
      <c r="H14" s="37">
        <v>7523.6279999999997</v>
      </c>
      <c r="I14" s="130">
        <v>0.11677097700620509</v>
      </c>
      <c r="K14" s="146"/>
      <c r="L14" s="37"/>
      <c r="M14" s="309"/>
    </row>
    <row r="15" spans="1:14" s="125" customFormat="1" ht="15.75" x14ac:dyDescent="0.25">
      <c r="A15" s="124" t="s">
        <v>95</v>
      </c>
      <c r="B15" s="37">
        <v>9598.8979999999992</v>
      </c>
      <c r="C15" s="37">
        <v>10512.993</v>
      </c>
      <c r="D15" s="130">
        <v>9.5229160680736502E-2</v>
      </c>
      <c r="E15" s="123"/>
      <c r="F15" s="124" t="s">
        <v>96</v>
      </c>
      <c r="G15" s="37">
        <v>62346.661</v>
      </c>
      <c r="H15" s="37">
        <v>63189.21</v>
      </c>
      <c r="I15" s="130">
        <v>1.3513939423315691E-2</v>
      </c>
      <c r="K15" s="146"/>
      <c r="L15" s="37"/>
      <c r="M15" s="310"/>
      <c r="N15" s="311"/>
    </row>
    <row r="16" spans="1:14" s="125" customFormat="1" ht="15.75" x14ac:dyDescent="0.25">
      <c r="A16" s="124" t="s">
        <v>97</v>
      </c>
      <c r="B16" s="37">
        <v>1913.797</v>
      </c>
      <c r="C16" s="37">
        <v>1860.0070000000001</v>
      </c>
      <c r="D16" s="130">
        <v>-2.8106429260783661E-2</v>
      </c>
      <c r="E16" s="123"/>
      <c r="F16" s="124" t="s">
        <v>98</v>
      </c>
      <c r="G16" s="37">
        <v>535.04138999999998</v>
      </c>
      <c r="H16" s="37">
        <v>647.09</v>
      </c>
      <c r="I16" s="130">
        <v>0.2094204524999459</v>
      </c>
      <c r="K16" s="146"/>
      <c r="L16" s="37"/>
      <c r="M16" s="310"/>
      <c r="N16" s="311"/>
    </row>
    <row r="17" spans="1:14" s="125" customFormat="1" ht="15.75" x14ac:dyDescent="0.25">
      <c r="A17" s="124" t="s">
        <v>99</v>
      </c>
      <c r="B17" s="37">
        <v>95.016000000000005</v>
      </c>
      <c r="C17" s="37">
        <v>75.778000000000006</v>
      </c>
      <c r="D17" s="130">
        <v>-0.20247116275153654</v>
      </c>
      <c r="E17" s="123"/>
      <c r="F17" s="124" t="s">
        <v>100</v>
      </c>
      <c r="G17" s="37">
        <v>14772.748</v>
      </c>
      <c r="H17" s="37">
        <v>14938.484</v>
      </c>
      <c r="I17" s="130">
        <v>1.1219036566521012E-2</v>
      </c>
      <c r="K17" s="146"/>
      <c r="L17" s="37"/>
      <c r="M17" s="310"/>
      <c r="N17" s="311"/>
    </row>
    <row r="18" spans="1:14" s="125" customFormat="1" ht="15.75" x14ac:dyDescent="0.25">
      <c r="A18" s="124" t="s">
        <v>101</v>
      </c>
      <c r="B18" s="37">
        <v>1757.1110000000001</v>
      </c>
      <c r="C18" s="37">
        <v>1910.5740000000001</v>
      </c>
      <c r="D18" s="130">
        <v>8.7338250116241856E-2</v>
      </c>
      <c r="E18" s="123"/>
      <c r="F18" s="124" t="s">
        <v>102</v>
      </c>
      <c r="G18" s="37">
        <v>1631.72</v>
      </c>
      <c r="H18" s="37">
        <v>1611.875</v>
      </c>
      <c r="I18" s="130">
        <v>-1.2162013090481261E-2</v>
      </c>
      <c r="K18" s="146"/>
      <c r="L18" s="37"/>
      <c r="M18" s="310"/>
      <c r="N18" s="311"/>
    </row>
    <row r="19" spans="1:14" s="125" customFormat="1" ht="15.75" x14ac:dyDescent="0.25">
      <c r="A19" s="124" t="s">
        <v>103</v>
      </c>
      <c r="B19" s="37">
        <v>7774.5889999999999</v>
      </c>
      <c r="C19" s="37">
        <v>7187.4629999999997</v>
      </c>
      <c r="D19" s="130">
        <v>-7.5518590114538542E-2</v>
      </c>
      <c r="E19" s="123"/>
      <c r="F19" s="124" t="s">
        <v>104</v>
      </c>
      <c r="G19" s="37">
        <v>1169.6790000000001</v>
      </c>
      <c r="H19" s="37">
        <v>1194.585</v>
      </c>
      <c r="I19" s="130">
        <v>2.1293021418696823E-2</v>
      </c>
      <c r="K19" s="146"/>
      <c r="L19" s="37"/>
      <c r="M19" s="310"/>
      <c r="N19" s="311"/>
    </row>
    <row r="20" spans="1:14" s="125" customFormat="1" ht="15.75" x14ac:dyDescent="0.25">
      <c r="A20" s="124" t="s">
        <v>105</v>
      </c>
      <c r="B20" s="37">
        <v>42995.608999999997</v>
      </c>
      <c r="C20" s="37">
        <v>47220.811000000002</v>
      </c>
      <c r="D20" s="130">
        <v>9.8270546650473189E-2</v>
      </c>
      <c r="E20" s="123"/>
      <c r="F20" s="124" t="s">
        <v>145</v>
      </c>
      <c r="G20" s="37">
        <v>75991.875</v>
      </c>
      <c r="H20" s="37">
        <v>78268.462</v>
      </c>
      <c r="I20" s="130">
        <v>2.9958294883499104E-2</v>
      </c>
      <c r="K20" s="146"/>
      <c r="L20" s="37"/>
      <c r="M20" s="310"/>
      <c r="N20" s="311"/>
    </row>
    <row r="21" spans="1:14" s="125" customFormat="1" ht="15.75" x14ac:dyDescent="0.25">
      <c r="A21" s="124" t="s">
        <v>106</v>
      </c>
      <c r="B21" s="37">
        <v>721.43700000000001</v>
      </c>
      <c r="C21" s="37">
        <v>678.91399999999999</v>
      </c>
      <c r="D21" s="130">
        <v>-5.8942083646943533E-2</v>
      </c>
      <c r="E21" s="123"/>
      <c r="F21" s="124" t="s">
        <v>107</v>
      </c>
      <c r="G21" s="37">
        <v>2702.6080000000002</v>
      </c>
      <c r="H21" s="37">
        <v>3459.1</v>
      </c>
      <c r="I21" s="130">
        <v>0.27991184811115777</v>
      </c>
      <c r="K21" s="146"/>
      <c r="L21" s="37"/>
      <c r="M21" s="310"/>
      <c r="N21" s="311"/>
    </row>
    <row r="22" spans="1:14" s="125" customFormat="1" ht="15.75" x14ac:dyDescent="0.25">
      <c r="A22" s="124" t="s">
        <v>108</v>
      </c>
      <c r="B22" s="37">
        <v>1486.4459999999999</v>
      </c>
      <c r="C22" s="37">
        <v>1208.9639999999999</v>
      </c>
      <c r="D22" s="130">
        <v>-0.18667479343346483</v>
      </c>
      <c r="E22" s="123"/>
      <c r="F22" s="124" t="s">
        <v>109</v>
      </c>
      <c r="G22" s="37">
        <v>503.517</v>
      </c>
      <c r="H22" s="37">
        <v>377.923</v>
      </c>
      <c r="I22" s="130">
        <v>-0.24943348486744243</v>
      </c>
      <c r="K22" s="146"/>
      <c r="L22" s="37"/>
      <c r="M22" s="310"/>
      <c r="N22" s="311"/>
    </row>
    <row r="23" spans="1:14" s="125" customFormat="1" ht="15.75" x14ac:dyDescent="0.25">
      <c r="A23" s="124" t="s">
        <v>110</v>
      </c>
      <c r="B23" s="37">
        <v>735.88699999999994</v>
      </c>
      <c r="C23" s="37">
        <v>931.06</v>
      </c>
      <c r="D23" s="130">
        <v>0.26522142665925608</v>
      </c>
      <c r="E23" s="123"/>
      <c r="F23" s="124" t="s">
        <v>111</v>
      </c>
      <c r="G23" s="37">
        <v>2981.9879999999998</v>
      </c>
      <c r="H23" s="37">
        <v>3318.9380000000001</v>
      </c>
      <c r="I23" s="130">
        <v>0.11299508918211609</v>
      </c>
      <c r="K23" s="146"/>
      <c r="L23" s="37"/>
      <c r="M23" s="309"/>
    </row>
    <row r="24" spans="1:14" s="125" customFormat="1" ht="15.75" x14ac:dyDescent="0.25">
      <c r="A24" s="124" t="s">
        <v>112</v>
      </c>
      <c r="B24" s="37">
        <v>1701.855</v>
      </c>
      <c r="C24" s="37">
        <v>1548.5440000000001</v>
      </c>
      <c r="D24" s="130">
        <v>-9.0084642933739856E-2</v>
      </c>
      <c r="E24" s="123"/>
      <c r="F24" s="124" t="s">
        <v>113</v>
      </c>
      <c r="G24" s="37">
        <v>1385.874</v>
      </c>
      <c r="H24" s="37">
        <v>871.49400000000003</v>
      </c>
      <c r="I24" s="130">
        <v>-0.37115928287853006</v>
      </c>
      <c r="K24" s="146"/>
      <c r="L24" s="37"/>
      <c r="M24" s="309"/>
    </row>
    <row r="25" spans="1:14" s="125" customFormat="1" ht="15.75" x14ac:dyDescent="0.25">
      <c r="A25" s="124" t="s">
        <v>114</v>
      </c>
      <c r="B25" s="37">
        <v>1431.05</v>
      </c>
      <c r="C25" s="37">
        <v>1643.31</v>
      </c>
      <c r="D25" s="130">
        <v>0.14832465672058981</v>
      </c>
      <c r="E25" s="123"/>
      <c r="F25" s="124" t="s">
        <v>115</v>
      </c>
      <c r="G25" s="37">
        <v>1565.3409999999999</v>
      </c>
      <c r="H25" s="37">
        <v>1451.0619999999999</v>
      </c>
      <c r="I25" s="130">
        <v>-7.3005817901658498E-2</v>
      </c>
      <c r="K25" s="146"/>
      <c r="L25" s="37"/>
      <c r="M25" s="309"/>
    </row>
    <row r="26" spans="1:14" s="125" customFormat="1" ht="15.75" x14ac:dyDescent="0.25">
      <c r="A26" s="124" t="s">
        <v>116</v>
      </c>
      <c r="B26" s="37">
        <v>16124.701999999999</v>
      </c>
      <c r="C26" s="37">
        <v>14277.168</v>
      </c>
      <c r="D26" s="130">
        <v>-0.11457786940806713</v>
      </c>
      <c r="E26" s="123"/>
      <c r="F26" s="124" t="s">
        <v>117</v>
      </c>
      <c r="G26" s="37">
        <v>310.53899999999999</v>
      </c>
      <c r="H26" s="37">
        <v>336.15199999999999</v>
      </c>
      <c r="I26" s="130">
        <v>8.2479173308344533E-2</v>
      </c>
      <c r="K26" s="146"/>
      <c r="L26" s="37"/>
      <c r="M26" s="309"/>
    </row>
    <row r="27" spans="1:14" s="125" customFormat="1" ht="15.75" x14ac:dyDescent="0.25">
      <c r="A27" s="124" t="s">
        <v>118</v>
      </c>
      <c r="B27" s="37">
        <v>12022.94</v>
      </c>
      <c r="C27" s="37">
        <v>12946.118</v>
      </c>
      <c r="D27" s="130">
        <v>7.6784713223221557E-2</v>
      </c>
      <c r="E27" s="123"/>
      <c r="F27" s="124" t="s">
        <v>119</v>
      </c>
      <c r="G27" s="37">
        <v>1133.7270000000001</v>
      </c>
      <c r="H27" s="37">
        <v>1023.248</v>
      </c>
      <c r="I27" s="130">
        <v>-9.7447621870168089E-2</v>
      </c>
      <c r="K27" s="146"/>
      <c r="L27" s="37"/>
      <c r="M27" s="309"/>
    </row>
    <row r="28" spans="1:14" s="125" customFormat="1" ht="15.75" x14ac:dyDescent="0.25">
      <c r="A28" s="124" t="s">
        <v>120</v>
      </c>
      <c r="B28" s="37">
        <v>29167.041000000001</v>
      </c>
      <c r="C28" s="37">
        <v>29768.116999999998</v>
      </c>
      <c r="D28" s="130">
        <v>2.0608055510327405E-2</v>
      </c>
      <c r="E28" s="123"/>
      <c r="F28" s="124" t="s">
        <v>121</v>
      </c>
      <c r="G28" s="37">
        <v>1152.77</v>
      </c>
      <c r="H28" s="37">
        <v>1080.165</v>
      </c>
      <c r="I28" s="130">
        <v>-6.2983075548461498E-2</v>
      </c>
      <c r="K28" s="146"/>
      <c r="L28" s="37"/>
      <c r="M28" s="310"/>
    </row>
    <row r="29" spans="1:14" s="125" customFormat="1" ht="15.75" x14ac:dyDescent="0.25">
      <c r="A29" s="124" t="s">
        <v>122</v>
      </c>
      <c r="B29" s="37">
        <v>530.65200000000004</v>
      </c>
      <c r="C29" s="37">
        <v>522.84500000000003</v>
      </c>
      <c r="D29" s="130">
        <v>-1.4712090032639069E-2</v>
      </c>
      <c r="E29" s="123"/>
      <c r="F29" s="124" t="s">
        <v>123</v>
      </c>
      <c r="G29" s="37">
        <v>1129.5070000000001</v>
      </c>
      <c r="H29" s="37">
        <v>1591.569</v>
      </c>
      <c r="I29" s="130">
        <v>0.40908290076998188</v>
      </c>
      <c r="K29" s="146"/>
      <c r="L29" s="37"/>
      <c r="M29" s="310"/>
    </row>
    <row r="30" spans="1:14" s="125" customFormat="1" ht="15.75" x14ac:dyDescent="0.25">
      <c r="A30" s="124" t="s">
        <v>124</v>
      </c>
      <c r="B30" s="37">
        <v>6172.4089999999997</v>
      </c>
      <c r="C30" s="37">
        <v>6442.7888300000004</v>
      </c>
      <c r="D30" s="130">
        <v>4.380458747954008E-2</v>
      </c>
      <c r="E30" s="123"/>
      <c r="F30" s="124" t="s">
        <v>125</v>
      </c>
      <c r="G30" s="37">
        <v>805.34</v>
      </c>
      <c r="H30" s="37">
        <v>790.65800000000002</v>
      </c>
      <c r="I30" s="130">
        <v>-1.8230809347604793E-2</v>
      </c>
      <c r="K30" s="146"/>
      <c r="L30" s="37"/>
      <c r="M30" s="309"/>
    </row>
    <row r="31" spans="1:14" s="125" customFormat="1" ht="15.75" x14ac:dyDescent="0.25">
      <c r="A31" s="124" t="s">
        <v>126</v>
      </c>
      <c r="B31" s="37">
        <v>2312.04</v>
      </c>
      <c r="C31" s="37">
        <v>2178.4380000000001</v>
      </c>
      <c r="D31" s="130">
        <v>-5.778533243369488E-2</v>
      </c>
      <c r="E31" s="123"/>
      <c r="F31" s="124" t="s">
        <v>127</v>
      </c>
      <c r="G31" s="37">
        <v>774.63800000000003</v>
      </c>
      <c r="H31" s="37">
        <v>768.32399999999996</v>
      </c>
      <c r="I31" s="130">
        <v>-8.150904035175266E-3</v>
      </c>
      <c r="K31" s="146"/>
      <c r="L31" s="37"/>
    </row>
    <row r="32" spans="1:14" s="125" customFormat="1" ht="15.75" x14ac:dyDescent="0.25">
      <c r="A32" s="124" t="s">
        <v>128</v>
      </c>
      <c r="B32" s="37">
        <v>196.054</v>
      </c>
      <c r="C32" s="37">
        <v>300.36500000000001</v>
      </c>
      <c r="D32" s="130">
        <v>0.53205239372825863</v>
      </c>
      <c r="E32" s="123"/>
      <c r="F32" s="124" t="s">
        <v>129</v>
      </c>
      <c r="G32" s="37">
        <v>9582.4369999999999</v>
      </c>
      <c r="H32" s="37">
        <v>11073.835999999999</v>
      </c>
      <c r="I32" s="130">
        <v>0.15563880044293521</v>
      </c>
      <c r="K32" s="146"/>
      <c r="L32" s="37"/>
    </row>
    <row r="33" spans="1:12" s="125" customFormat="1" ht="15.75" x14ac:dyDescent="0.25">
      <c r="A33" s="124" t="s">
        <v>130</v>
      </c>
      <c r="B33" s="37">
        <v>5396.6890000000003</v>
      </c>
      <c r="C33" s="37">
        <v>6256.9669999999996</v>
      </c>
      <c r="D33" s="130">
        <v>0.15940848175612854</v>
      </c>
      <c r="E33" s="123"/>
      <c r="F33" s="124" t="s">
        <v>131</v>
      </c>
      <c r="G33" s="37">
        <v>2330.6729999999998</v>
      </c>
      <c r="H33" s="37">
        <v>2029.1849999999999</v>
      </c>
      <c r="I33" s="130">
        <v>-0.1293566278924585</v>
      </c>
      <c r="K33" s="146"/>
      <c r="L33" s="37"/>
    </row>
    <row r="34" spans="1:12" s="125" customFormat="1" ht="15.75" x14ac:dyDescent="0.25">
      <c r="A34" s="124" t="s">
        <v>132</v>
      </c>
      <c r="B34" s="37">
        <v>340.64699999999999</v>
      </c>
      <c r="C34" s="37">
        <v>323.59699999999998</v>
      </c>
      <c r="D34" s="130">
        <v>-5.0051813167296344E-2</v>
      </c>
      <c r="E34" s="123"/>
      <c r="F34" s="124" t="s">
        <v>133</v>
      </c>
      <c r="G34" s="37">
        <v>9983.7559999999994</v>
      </c>
      <c r="H34" s="37">
        <v>10444.079</v>
      </c>
      <c r="I34" s="130">
        <v>4.6107196530043471E-2</v>
      </c>
      <c r="K34" s="146"/>
      <c r="L34" s="37"/>
    </row>
    <row r="35" spans="1:12" s="125" customFormat="1" ht="15.75" x14ac:dyDescent="0.25">
      <c r="A35" s="124" t="s">
        <v>134</v>
      </c>
      <c r="B35" s="37">
        <v>3252.8249999999998</v>
      </c>
      <c r="C35" s="37">
        <v>2442.7919999999999</v>
      </c>
      <c r="D35" s="130">
        <v>-0.24902446335108708</v>
      </c>
      <c r="E35" s="123"/>
      <c r="F35" s="124" t="s">
        <v>135</v>
      </c>
      <c r="G35" s="37">
        <v>906.03300000000002</v>
      </c>
      <c r="H35" s="37">
        <v>666.96799999999996</v>
      </c>
      <c r="I35" s="130">
        <v>-0.2638590426618016</v>
      </c>
      <c r="K35" s="146"/>
      <c r="L35" s="37"/>
    </row>
    <row r="36" spans="1:12" s="125" customFormat="1" ht="15.75" x14ac:dyDescent="0.25">
      <c r="A36" s="124" t="s">
        <v>136</v>
      </c>
      <c r="B36" s="37">
        <v>993.53499999999997</v>
      </c>
      <c r="C36" s="37">
        <v>881.00300000000004</v>
      </c>
      <c r="D36" s="130">
        <v>-0.11326425339821944</v>
      </c>
      <c r="E36" s="123"/>
      <c r="F36" s="124" t="s">
        <v>137</v>
      </c>
      <c r="G36" s="37">
        <v>18752.874</v>
      </c>
      <c r="H36" s="37">
        <v>18781.687999999998</v>
      </c>
      <c r="I36" s="130">
        <v>1.5365111502374518E-3</v>
      </c>
      <c r="K36" s="146"/>
      <c r="L36" s="37"/>
    </row>
    <row r="37" spans="1:12" s="125" customFormat="1" ht="16.5" x14ac:dyDescent="0.25">
      <c r="A37" s="124" t="s">
        <v>138</v>
      </c>
      <c r="B37" s="37">
        <v>1709.952</v>
      </c>
      <c r="C37" s="37">
        <v>1349.586</v>
      </c>
      <c r="D37" s="130">
        <v>-0.21074626656186835</v>
      </c>
      <c r="E37" s="123"/>
      <c r="F37" s="121" t="s">
        <v>563</v>
      </c>
      <c r="G37" s="119">
        <v>560583.4106200001</v>
      </c>
      <c r="H37" s="119">
        <v>579127.3278300002</v>
      </c>
      <c r="I37" s="129">
        <v>3.3079675314491963E-2</v>
      </c>
      <c r="K37" s="146"/>
      <c r="L37" s="37"/>
    </row>
    <row r="38" spans="1:12" s="125" customFormat="1" ht="15.75" x14ac:dyDescent="0.25">
      <c r="A38" s="124" t="s">
        <v>139</v>
      </c>
      <c r="B38" s="37">
        <v>712.51599999999996</v>
      </c>
      <c r="C38" s="37">
        <v>702.60799999999995</v>
      </c>
      <c r="D38" s="130">
        <v>-1.3905652644993216E-2</v>
      </c>
      <c r="E38" s="123"/>
      <c r="L38" s="37"/>
    </row>
    <row r="39" spans="1:12" s="125" customFormat="1" ht="15.75" x14ac:dyDescent="0.25">
      <c r="A39" s="124" t="s">
        <v>140</v>
      </c>
      <c r="B39" s="37">
        <v>532.53200000000004</v>
      </c>
      <c r="C39" s="37">
        <v>532.19600000000003</v>
      </c>
      <c r="D39" s="130">
        <v>-6.3094799936902479E-4</v>
      </c>
      <c r="E39" s="123"/>
      <c r="L39" s="37"/>
    </row>
    <row r="40" spans="1:12" s="125" customFormat="1" ht="15.75" x14ac:dyDescent="0.25">
      <c r="A40" s="124" t="s">
        <v>141</v>
      </c>
      <c r="B40" s="37">
        <v>4753.3869999999997</v>
      </c>
      <c r="C40" s="37">
        <v>5967.5219999999999</v>
      </c>
      <c r="D40" s="130">
        <v>0.25542523678379236</v>
      </c>
      <c r="E40" s="123"/>
      <c r="L40" s="37"/>
    </row>
    <row r="41" spans="1:12" s="125" customFormat="1" ht="15.75" x14ac:dyDescent="0.25">
      <c r="A41" s="124" t="s">
        <v>142</v>
      </c>
      <c r="B41" s="37">
        <v>21834.661</v>
      </c>
      <c r="C41" s="37">
        <v>23630.579000000002</v>
      </c>
      <c r="D41" s="130">
        <v>8.2250784658392417E-2</v>
      </c>
      <c r="E41" s="123"/>
      <c r="L41" s="37"/>
    </row>
    <row r="42" spans="1:12" s="125" customFormat="1" ht="12.75" x14ac:dyDescent="0.2">
      <c r="D42" s="131"/>
    </row>
    <row r="43" spans="1:12" s="125" customFormat="1" ht="12.75" x14ac:dyDescent="0.2">
      <c r="D43" s="131"/>
      <c r="I43" s="131"/>
    </row>
    <row r="44" spans="1:12" ht="12.75" customHeight="1" x14ac:dyDescent="0.2">
      <c r="A44" s="552" t="s">
        <v>410</v>
      </c>
      <c r="B44" s="552"/>
      <c r="C44" s="552"/>
      <c r="D44" s="552"/>
      <c r="E44" s="552"/>
      <c r="F44" s="552"/>
      <c r="G44" s="552"/>
      <c r="H44" s="552"/>
      <c r="I44" s="552"/>
    </row>
    <row r="45" spans="1:12" ht="12" customHeight="1" x14ac:dyDescent="0.2">
      <c r="A45" s="552"/>
      <c r="B45" s="552"/>
      <c r="C45" s="552"/>
      <c r="D45" s="552"/>
      <c r="E45" s="552"/>
      <c r="F45" s="552"/>
      <c r="G45" s="552"/>
      <c r="H45" s="552"/>
      <c r="I45" s="552"/>
    </row>
    <row r="46" spans="1:12" ht="12" customHeight="1" x14ac:dyDescent="0.2">
      <c r="A46" s="552"/>
      <c r="B46" s="552"/>
      <c r="C46" s="552"/>
      <c r="D46" s="552"/>
      <c r="E46" s="552"/>
      <c r="F46" s="552"/>
      <c r="G46" s="552"/>
      <c r="H46" s="552"/>
      <c r="I46" s="552"/>
    </row>
    <row r="47" spans="1:12" ht="12.75" customHeight="1" x14ac:dyDescent="0.2">
      <c r="A47" s="553" t="s">
        <v>562</v>
      </c>
      <c r="B47" s="553"/>
      <c r="C47" s="553"/>
      <c r="D47" s="553"/>
      <c r="E47" s="553"/>
      <c r="F47" s="553"/>
      <c r="G47" s="553"/>
      <c r="H47" s="553"/>
      <c r="I47" s="553"/>
    </row>
    <row r="48" spans="1:12" ht="11.25" customHeight="1" x14ac:dyDescent="0.2">
      <c r="A48" s="553"/>
      <c r="B48" s="553"/>
      <c r="C48" s="553"/>
      <c r="D48" s="553"/>
      <c r="E48" s="553"/>
      <c r="F48" s="553"/>
      <c r="G48" s="553"/>
      <c r="H48" s="553"/>
      <c r="I48" s="553"/>
    </row>
    <row r="49" spans="1:9" ht="11.25" customHeight="1" x14ac:dyDescent="0.2">
      <c r="A49" s="488"/>
      <c r="B49" s="488"/>
      <c r="C49" s="488"/>
      <c r="D49" s="488"/>
      <c r="E49" s="488"/>
      <c r="F49" s="488"/>
      <c r="G49" s="488"/>
      <c r="H49" s="488"/>
      <c r="I49" s="488"/>
    </row>
    <row r="65" spans="4:9" x14ac:dyDescent="0.2">
      <c r="D65" s="132"/>
      <c r="F65" s="133"/>
      <c r="G65" s="133"/>
      <c r="H65" s="133"/>
      <c r="I65" s="117"/>
    </row>
    <row r="66" spans="4:9" x14ac:dyDescent="0.2">
      <c r="D66" s="132"/>
      <c r="F66" s="133"/>
      <c r="G66" s="133"/>
      <c r="H66" s="133"/>
      <c r="I66" s="117"/>
    </row>
    <row r="67" spans="4:9" x14ac:dyDescent="0.2">
      <c r="D67" s="132"/>
      <c r="F67" s="133"/>
      <c r="G67" s="133"/>
      <c r="H67" s="133"/>
      <c r="I67" s="117"/>
    </row>
    <row r="68" spans="4:9" x14ac:dyDescent="0.2">
      <c r="D68" s="132"/>
      <c r="F68" s="133"/>
      <c r="G68" s="133"/>
      <c r="H68" s="133"/>
      <c r="I68" s="117"/>
    </row>
    <row r="69" spans="4:9" x14ac:dyDescent="0.2">
      <c r="D69" s="132"/>
      <c r="F69" s="133"/>
      <c r="G69" s="133"/>
      <c r="H69" s="133"/>
      <c r="I69" s="117"/>
    </row>
    <row r="70" spans="4:9" x14ac:dyDescent="0.2">
      <c r="D70" s="132"/>
      <c r="F70" s="133"/>
      <c r="G70" s="133"/>
      <c r="H70" s="133"/>
      <c r="I70" s="117"/>
    </row>
    <row r="71" spans="4:9" x14ac:dyDescent="0.2">
      <c r="D71" s="132"/>
      <c r="F71" s="133"/>
      <c r="G71" s="133"/>
      <c r="H71" s="133"/>
      <c r="I71" s="117"/>
    </row>
    <row r="72" spans="4:9" x14ac:dyDescent="0.2">
      <c r="D72" s="132"/>
      <c r="F72" s="133"/>
      <c r="G72" s="133"/>
      <c r="H72" s="133"/>
      <c r="I72" s="117"/>
    </row>
    <row r="73" spans="4:9" x14ac:dyDescent="0.2">
      <c r="D73" s="132"/>
      <c r="F73" s="133"/>
      <c r="G73" s="133"/>
      <c r="H73" s="133"/>
      <c r="I73" s="117"/>
    </row>
    <row r="74" spans="4:9" x14ac:dyDescent="0.2">
      <c r="D74" s="132"/>
      <c r="F74" s="133"/>
      <c r="G74" s="133"/>
      <c r="H74" s="133"/>
      <c r="I74" s="117"/>
    </row>
    <row r="75" spans="4:9" x14ac:dyDescent="0.2">
      <c r="D75" s="132"/>
      <c r="F75" s="133"/>
      <c r="G75" s="133"/>
      <c r="H75" s="133"/>
      <c r="I75" s="117"/>
    </row>
    <row r="76" spans="4:9" x14ac:dyDescent="0.2">
      <c r="D76" s="132"/>
      <c r="F76" s="133"/>
      <c r="G76" s="133"/>
      <c r="H76" s="133"/>
      <c r="I76" s="117"/>
    </row>
    <row r="77" spans="4:9" x14ac:dyDescent="0.2">
      <c r="D77" s="132"/>
      <c r="F77" s="133"/>
      <c r="G77" s="133"/>
      <c r="H77" s="133"/>
      <c r="I77" s="117"/>
    </row>
    <row r="78" spans="4:9" x14ac:dyDescent="0.2">
      <c r="D78" s="132"/>
      <c r="F78" s="133"/>
      <c r="G78" s="133"/>
      <c r="H78" s="133"/>
      <c r="I78" s="117"/>
    </row>
    <row r="79" spans="4:9" x14ac:dyDescent="0.2">
      <c r="D79" s="132"/>
      <c r="F79" s="133"/>
      <c r="G79" s="133"/>
      <c r="H79" s="133"/>
      <c r="I79" s="117"/>
    </row>
    <row r="80" spans="4:9" x14ac:dyDescent="0.2">
      <c r="D80" s="132"/>
      <c r="F80" s="133"/>
      <c r="G80" s="133"/>
      <c r="H80" s="133"/>
      <c r="I80" s="117"/>
    </row>
    <row r="81" spans="4:9" x14ac:dyDescent="0.2">
      <c r="D81" s="132"/>
      <c r="F81" s="133"/>
      <c r="G81" s="133"/>
      <c r="H81" s="133"/>
      <c r="I81" s="117"/>
    </row>
    <row r="82" spans="4:9" x14ac:dyDescent="0.2">
      <c r="D82" s="132"/>
      <c r="F82" s="133"/>
      <c r="G82" s="133"/>
      <c r="H82" s="133"/>
      <c r="I82" s="117"/>
    </row>
    <row r="83" spans="4:9" x14ac:dyDescent="0.2">
      <c r="D83" s="132"/>
      <c r="F83" s="133"/>
      <c r="G83" s="133"/>
      <c r="H83" s="133"/>
      <c r="I83" s="117"/>
    </row>
    <row r="84" spans="4:9" x14ac:dyDescent="0.2">
      <c r="D84" s="132"/>
      <c r="F84" s="133"/>
      <c r="G84" s="133"/>
      <c r="H84" s="133"/>
      <c r="I84" s="117"/>
    </row>
    <row r="85" spans="4:9" x14ac:dyDescent="0.2">
      <c r="D85" s="132"/>
      <c r="F85" s="133"/>
      <c r="G85" s="133"/>
      <c r="H85" s="133"/>
      <c r="I85" s="117"/>
    </row>
  </sheetData>
  <mergeCells count="4">
    <mergeCell ref="A1:I1"/>
    <mergeCell ref="A2:I2"/>
    <mergeCell ref="A44:I46"/>
    <mergeCell ref="A47:I48"/>
  </mergeCells>
  <phoneticPr fontId="0" type="noConversion"/>
  <pageMargins left="0.5" right="0.5" top="1" bottom="0.5" header="0.25" footer="0.25"/>
  <pageSetup scale="89" orientation="portrait" r:id="rId1"/>
  <headerFooter scaleWithDoc="0">
    <oddHeader>&amp;R&amp;"Times New Roman,Bold Italic"Pennsylvania Department of Revenue</oddHeader>
    <oddFooter>&amp;C- 20 -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86" zoomScaleNormal="86" zoomScaleSheetLayoutView="75" workbookViewId="0">
      <selection sqref="A1:A49"/>
    </sheetView>
  </sheetViews>
  <sheetFormatPr defaultColWidth="9.33203125" defaultRowHeight="15" x14ac:dyDescent="0.25"/>
  <cols>
    <col min="1" max="1" width="7.6640625" style="69" customWidth="1"/>
    <col min="2" max="2" width="27.83203125" style="141" bestFit="1" customWidth="1"/>
    <col min="3" max="3" width="13.33203125" style="69" customWidth="1"/>
    <col min="4" max="15" width="15.33203125" style="69" customWidth="1"/>
    <col min="16" max="16" width="12" style="69" bestFit="1" customWidth="1"/>
    <col min="17" max="24" width="9.33203125" style="69"/>
    <col min="25" max="25" width="12.1640625" style="69" customWidth="1"/>
    <col min="26" max="16384" width="9.33203125" style="69"/>
  </cols>
  <sheetData>
    <row r="1" spans="1:25" s="76" customFormat="1" ht="20.25" customHeight="1" x14ac:dyDescent="0.3">
      <c r="A1" s="489" t="s">
        <v>225</v>
      </c>
      <c r="B1" s="491" t="s">
        <v>26</v>
      </c>
      <c r="C1" s="491"/>
      <c r="D1" s="491"/>
      <c r="E1" s="491"/>
      <c r="F1" s="491"/>
      <c r="G1" s="491"/>
      <c r="H1" s="491"/>
      <c r="I1" s="491"/>
      <c r="J1" s="491"/>
      <c r="K1" s="491"/>
      <c r="L1" s="491"/>
      <c r="M1" s="491"/>
      <c r="N1" s="491"/>
      <c r="O1" s="491"/>
    </row>
    <row r="2" spans="1:25" ht="15.75" customHeight="1" x14ac:dyDescent="0.25">
      <c r="A2" s="493"/>
      <c r="B2" s="492" t="s">
        <v>0</v>
      </c>
      <c r="C2" s="492"/>
      <c r="D2" s="492"/>
      <c r="E2" s="492"/>
      <c r="F2" s="492"/>
      <c r="G2" s="492"/>
      <c r="H2" s="492"/>
      <c r="I2" s="492"/>
      <c r="J2" s="492"/>
      <c r="K2" s="492"/>
      <c r="L2" s="492"/>
      <c r="M2" s="492"/>
      <c r="N2" s="492"/>
      <c r="O2" s="492"/>
    </row>
    <row r="3" spans="1:25" ht="15.75" x14ac:dyDescent="0.25">
      <c r="A3" s="493"/>
      <c r="B3" s="69"/>
      <c r="C3" s="10"/>
      <c r="D3" s="10"/>
      <c r="E3" s="10"/>
      <c r="F3" s="10"/>
      <c r="G3" s="10"/>
      <c r="H3" s="10"/>
      <c r="I3" s="10"/>
      <c r="J3" s="10"/>
      <c r="K3" s="10"/>
      <c r="L3" s="10"/>
      <c r="M3" s="10"/>
      <c r="N3" s="10"/>
      <c r="O3" s="10"/>
    </row>
    <row r="4" spans="1:25" ht="15.75" x14ac:dyDescent="0.25">
      <c r="A4" s="493"/>
      <c r="B4" s="13"/>
      <c r="C4" s="10"/>
      <c r="D4" s="369">
        <v>2006</v>
      </c>
      <c r="E4" s="369">
        <v>2007</v>
      </c>
      <c r="F4" s="369">
        <v>2008</v>
      </c>
      <c r="G4" s="369">
        <v>2009</v>
      </c>
      <c r="H4" s="369">
        <v>2010</v>
      </c>
      <c r="I4" s="369">
        <v>2011</v>
      </c>
      <c r="J4" s="369">
        <v>2012</v>
      </c>
      <c r="K4" s="369">
        <v>2013</v>
      </c>
      <c r="L4" s="369">
        <v>2014</v>
      </c>
      <c r="M4" s="369">
        <v>2015</v>
      </c>
      <c r="N4" s="369">
        <v>2016</v>
      </c>
      <c r="O4" s="369">
        <v>2017</v>
      </c>
    </row>
    <row r="5" spans="1:25" ht="15.75" x14ac:dyDescent="0.25">
      <c r="A5" s="493"/>
      <c r="B5" s="13"/>
      <c r="C5" s="10"/>
      <c r="D5" s="355"/>
      <c r="E5" s="355"/>
      <c r="F5" s="355"/>
      <c r="G5" s="355"/>
      <c r="H5" s="355"/>
      <c r="I5" s="355"/>
      <c r="J5" s="355"/>
      <c r="K5" s="355"/>
      <c r="L5" s="355"/>
      <c r="M5" s="355"/>
      <c r="N5" s="355"/>
      <c r="O5" s="355"/>
    </row>
    <row r="6" spans="1:25" ht="15.75" x14ac:dyDescent="0.25">
      <c r="A6" s="493"/>
      <c r="B6" s="361" t="s">
        <v>2</v>
      </c>
      <c r="C6" s="362"/>
      <c r="D6" s="363">
        <v>25854289.561127998</v>
      </c>
      <c r="E6" s="363">
        <v>27449335.946206003</v>
      </c>
      <c r="F6" s="363">
        <v>27928061.935490001</v>
      </c>
      <c r="G6" s="363">
        <v>25529806.261290003</v>
      </c>
      <c r="H6" s="363">
        <v>27648161.297980003</v>
      </c>
      <c r="I6" s="363">
        <v>27497217.248240001</v>
      </c>
      <c r="J6" s="363">
        <v>27677999.395629998</v>
      </c>
      <c r="K6" s="363">
        <v>28646945.917339999</v>
      </c>
      <c r="L6" s="363">
        <v>28607151.710449997</v>
      </c>
      <c r="M6" s="363">
        <v>30592501.268449999</v>
      </c>
      <c r="N6" s="363">
        <v>30901581.470550001</v>
      </c>
      <c r="O6" s="363">
        <v>31668999.68175</v>
      </c>
      <c r="P6" s="299"/>
      <c r="Q6" s="299"/>
      <c r="R6" s="299"/>
      <c r="S6" s="299"/>
      <c r="T6" s="299"/>
      <c r="U6" s="299"/>
      <c r="V6" s="299"/>
      <c r="W6" s="299"/>
      <c r="X6" s="299"/>
      <c r="Y6" s="299"/>
    </row>
    <row r="7" spans="1:25" ht="15.75" x14ac:dyDescent="0.25">
      <c r="A7" s="493"/>
      <c r="B7" s="68"/>
      <c r="C7" s="10"/>
      <c r="D7" s="351"/>
      <c r="E7" s="351"/>
      <c r="F7" s="351"/>
      <c r="G7" s="351"/>
      <c r="H7" s="351"/>
      <c r="I7" s="351"/>
      <c r="J7" s="351"/>
      <c r="K7" s="351"/>
      <c r="L7" s="351"/>
      <c r="M7" s="351"/>
      <c r="N7" s="351"/>
      <c r="O7" s="351"/>
    </row>
    <row r="8" spans="1:25" ht="15.75" x14ac:dyDescent="0.25">
      <c r="A8" s="493"/>
      <c r="B8" s="361" t="s">
        <v>3</v>
      </c>
      <c r="C8" s="362"/>
      <c r="D8" s="363">
        <v>25370133.081317998</v>
      </c>
      <c r="E8" s="363">
        <v>26684014.760625999</v>
      </c>
      <c r="F8" s="363">
        <v>27293183.560769998</v>
      </c>
      <c r="G8" s="363">
        <v>25294563.306449998</v>
      </c>
      <c r="H8" s="363">
        <v>24909928.951050002</v>
      </c>
      <c r="I8" s="363">
        <v>26460621.24859</v>
      </c>
      <c r="J8" s="363">
        <v>27148528.188329998</v>
      </c>
      <c r="K8" s="363">
        <v>28067162.709369995</v>
      </c>
      <c r="L8" s="363">
        <v>28098063.325139999</v>
      </c>
      <c r="M8" s="363">
        <v>29492318.805059999</v>
      </c>
      <c r="N8" s="363">
        <v>30257820.156739999</v>
      </c>
      <c r="O8" s="363">
        <v>30752317.643760003</v>
      </c>
    </row>
    <row r="9" spans="1:25" ht="15.75" x14ac:dyDescent="0.25">
      <c r="A9" s="493"/>
      <c r="B9" s="68"/>
      <c r="C9" s="10"/>
      <c r="D9" s="351"/>
      <c r="E9" s="351"/>
      <c r="F9" s="351"/>
      <c r="G9" s="351"/>
      <c r="H9" s="351"/>
      <c r="I9" s="351"/>
      <c r="J9" s="351"/>
      <c r="K9" s="351"/>
      <c r="L9" s="351"/>
      <c r="M9" s="351"/>
      <c r="N9" s="351"/>
      <c r="O9" s="351"/>
    </row>
    <row r="10" spans="1:25" ht="19.5" customHeight="1" x14ac:dyDescent="0.25">
      <c r="A10" s="493"/>
      <c r="B10" s="361" t="s">
        <v>4</v>
      </c>
      <c r="C10" s="362"/>
      <c r="D10" s="363">
        <v>5190099.6411990011</v>
      </c>
      <c r="E10" s="363">
        <v>5476293.3885600008</v>
      </c>
      <c r="F10" s="363">
        <v>5441001.2668599999</v>
      </c>
      <c r="G10" s="363">
        <v>4820228.5080199996</v>
      </c>
      <c r="H10" s="363">
        <v>4563047.8272000002</v>
      </c>
      <c r="I10" s="363">
        <v>4878481.9781999998</v>
      </c>
      <c r="J10" s="363">
        <v>4953700.9024400003</v>
      </c>
      <c r="K10" s="363">
        <v>5177713.4153900007</v>
      </c>
      <c r="L10" s="363">
        <v>4888810.5878500007</v>
      </c>
      <c r="M10" s="363">
        <v>5112617.9118299996</v>
      </c>
      <c r="N10" s="363">
        <v>5133345.639630001</v>
      </c>
      <c r="O10" s="363">
        <v>4814028.5739099998</v>
      </c>
    </row>
    <row r="11" spans="1:25" ht="19.5" customHeight="1" x14ac:dyDescent="0.25">
      <c r="A11" s="493"/>
      <c r="B11" s="360" t="s">
        <v>5</v>
      </c>
      <c r="C11" s="10"/>
      <c r="D11" s="113">
        <v>465.25502000000006</v>
      </c>
      <c r="E11" s="113">
        <v>-418.89114999999521</v>
      </c>
      <c r="F11" s="113">
        <v>-233.31736000000427</v>
      </c>
      <c r="G11" s="113">
        <v>3931.3565000000003</v>
      </c>
      <c r="H11" s="113">
        <v>2348.5745600000018</v>
      </c>
      <c r="I11" s="113">
        <v>1845.1604499999999</v>
      </c>
      <c r="J11" s="113">
        <v>4442.1868200000008</v>
      </c>
      <c r="K11" s="113">
        <v>3445.5715100000052</v>
      </c>
      <c r="L11" s="113">
        <v>742.80772000000024</v>
      </c>
      <c r="M11" s="113">
        <v>11183.29003</v>
      </c>
      <c r="N11" s="113">
        <v>1636.9007700000002</v>
      </c>
      <c r="O11" s="113">
        <v>2814.0781800000004</v>
      </c>
    </row>
    <row r="12" spans="1:25" ht="19.5" customHeight="1" x14ac:dyDescent="0.25">
      <c r="A12" s="493"/>
      <c r="B12" s="360" t="s">
        <v>6</v>
      </c>
      <c r="C12" s="10"/>
      <c r="D12" s="352">
        <v>2301967.6753500002</v>
      </c>
      <c r="E12" s="352">
        <v>2492481.9572000001</v>
      </c>
      <c r="F12" s="352">
        <v>2417657.1969999997</v>
      </c>
      <c r="G12" s="352">
        <v>1979889.2963300003</v>
      </c>
      <c r="H12" s="352">
        <v>1790962.6148000001</v>
      </c>
      <c r="I12" s="352">
        <v>2131450.74168</v>
      </c>
      <c r="J12" s="352">
        <v>2022401.0998499999</v>
      </c>
      <c r="K12" s="352">
        <v>2423440.73862</v>
      </c>
      <c r="L12" s="352">
        <v>2501635.0287899994</v>
      </c>
      <c r="M12" s="352">
        <v>2811484.0289200004</v>
      </c>
      <c r="N12" s="352">
        <v>2842387.57363</v>
      </c>
      <c r="O12" s="352">
        <v>2751473.3248299998</v>
      </c>
    </row>
    <row r="13" spans="1:25" ht="19.5" customHeight="1" x14ac:dyDescent="0.25">
      <c r="A13" s="493"/>
      <c r="B13" s="360" t="s">
        <v>7</v>
      </c>
      <c r="C13" s="10"/>
      <c r="D13" s="352">
        <v>1080874.2611689998</v>
      </c>
      <c r="E13" s="352">
        <v>999953.65258999984</v>
      </c>
      <c r="F13" s="352">
        <v>1019942.20334</v>
      </c>
      <c r="G13" s="352">
        <v>787704.29839000013</v>
      </c>
      <c r="H13" s="352">
        <v>761188.48337999999</v>
      </c>
      <c r="I13" s="352">
        <v>819363.14653999999</v>
      </c>
      <c r="J13" s="352">
        <v>837242.97556000017</v>
      </c>
      <c r="K13" s="352">
        <v>602248.67683999985</v>
      </c>
      <c r="L13" s="352">
        <v>320207.40233000001</v>
      </c>
      <c r="M13" s="352">
        <v>241586.74361999996</v>
      </c>
      <c r="N13" s="352">
        <v>150579.66138000001</v>
      </c>
      <c r="O13" s="352">
        <v>33050.522630000007</v>
      </c>
    </row>
    <row r="14" spans="1:25" ht="19.5" customHeight="1" x14ac:dyDescent="0.25">
      <c r="A14" s="493"/>
      <c r="B14" s="361" t="s">
        <v>518</v>
      </c>
      <c r="C14" s="362"/>
      <c r="D14" s="363">
        <v>1806792.4496599997</v>
      </c>
      <c r="E14" s="363">
        <v>1984276.6699200002</v>
      </c>
      <c r="F14" s="363">
        <v>2003635.1838799999</v>
      </c>
      <c r="G14" s="363">
        <v>2048703.5567999999</v>
      </c>
      <c r="H14" s="363">
        <v>2008548.1544600001</v>
      </c>
      <c r="I14" s="363">
        <v>1925822.9295300001</v>
      </c>
      <c r="J14" s="363">
        <v>2089614.6402099999</v>
      </c>
      <c r="K14" s="363">
        <v>2148578.4284199998</v>
      </c>
      <c r="L14" s="363">
        <v>2066225.34901</v>
      </c>
      <c r="M14" s="363">
        <v>2048363.84926</v>
      </c>
      <c r="N14" s="363">
        <v>2138741.6414000001</v>
      </c>
      <c r="O14" s="363">
        <v>2026690.64827</v>
      </c>
    </row>
    <row r="15" spans="1:25" ht="19.5" customHeight="1" x14ac:dyDescent="0.25">
      <c r="A15" s="493"/>
      <c r="B15" s="360" t="s">
        <v>8</v>
      </c>
      <c r="C15" s="10"/>
      <c r="D15" s="352">
        <v>1150987.0280900002</v>
      </c>
      <c r="E15" s="352">
        <v>1293310.7086300005</v>
      </c>
      <c r="F15" s="352">
        <v>1348878.4525199998</v>
      </c>
      <c r="G15" s="352">
        <v>1376796.35999</v>
      </c>
      <c r="H15" s="352">
        <v>1286668.7020999999</v>
      </c>
      <c r="I15" s="352">
        <v>1225163.4825599999</v>
      </c>
      <c r="J15" s="352">
        <v>1330023.0449099999</v>
      </c>
      <c r="K15" s="352">
        <v>1306271.3146799998</v>
      </c>
      <c r="L15" s="352">
        <v>1279229.3740800002</v>
      </c>
      <c r="M15" s="352">
        <v>1261820.2208299998</v>
      </c>
      <c r="N15" s="352">
        <v>1304906.5779100002</v>
      </c>
      <c r="O15" s="352">
        <v>1230535.6678300002</v>
      </c>
    </row>
    <row r="16" spans="1:25" ht="19.5" customHeight="1" x14ac:dyDescent="0.25">
      <c r="A16" s="493"/>
      <c r="B16" s="360" t="s">
        <v>9</v>
      </c>
      <c r="C16" s="10"/>
      <c r="D16" s="352">
        <v>40208.53916</v>
      </c>
      <c r="E16" s="352">
        <v>47518.421239999996</v>
      </c>
      <c r="F16" s="352">
        <v>44688.897310000008</v>
      </c>
      <c r="G16" s="352">
        <v>41866.921349999997</v>
      </c>
      <c r="H16" s="352">
        <v>39549.145400000001</v>
      </c>
      <c r="I16" s="352">
        <v>34433.669270000006</v>
      </c>
      <c r="J16" s="352">
        <v>28720.747780000002</v>
      </c>
      <c r="K16" s="352">
        <v>43883.51154</v>
      </c>
      <c r="L16" s="352">
        <v>37048.158209999994</v>
      </c>
      <c r="M16" s="352">
        <v>38156.91186</v>
      </c>
      <c r="N16" s="352">
        <v>39211.217009999993</v>
      </c>
      <c r="O16" s="352">
        <v>40185.118519999996</v>
      </c>
    </row>
    <row r="17" spans="1:16" ht="19.5" customHeight="1" x14ac:dyDescent="0.25">
      <c r="A17" s="493"/>
      <c r="B17" s="360" t="s">
        <v>10</v>
      </c>
      <c r="C17" s="10"/>
      <c r="D17" s="352">
        <v>390370.96957999998</v>
      </c>
      <c r="E17" s="352">
        <v>412489.77965999994</v>
      </c>
      <c r="F17" s="352">
        <v>418228.89617000002</v>
      </c>
      <c r="G17" s="352">
        <v>431535.51822999999</v>
      </c>
      <c r="H17" s="352">
        <v>459528.33108999999</v>
      </c>
      <c r="I17" s="352">
        <v>428594.31255000003</v>
      </c>
      <c r="J17" s="352">
        <v>458408.54462</v>
      </c>
      <c r="K17" s="352">
        <v>446945.87070000003</v>
      </c>
      <c r="L17" s="352">
        <v>432073.22765000002</v>
      </c>
      <c r="M17" s="352">
        <v>454307.26218999992</v>
      </c>
      <c r="N17" s="352">
        <v>464626.45221999998</v>
      </c>
      <c r="O17" s="352">
        <v>433425.83944000001</v>
      </c>
    </row>
    <row r="18" spans="1:16" ht="19.5" customHeight="1" x14ac:dyDescent="0.25">
      <c r="A18" s="493"/>
      <c r="B18" s="360" t="s">
        <v>11</v>
      </c>
      <c r="C18" s="10"/>
      <c r="D18" s="352">
        <v>204657.41628999999</v>
      </c>
      <c r="E18" s="352">
        <v>213645.44279000006</v>
      </c>
      <c r="F18" s="352">
        <v>191838.93788000001</v>
      </c>
      <c r="G18" s="352">
        <v>198504.75723000005</v>
      </c>
      <c r="H18" s="352">
        <v>222801.97586999997</v>
      </c>
      <c r="I18" s="352">
        <v>237631.46515</v>
      </c>
      <c r="J18" s="352">
        <v>272462.30290000007</v>
      </c>
      <c r="K18" s="352">
        <v>351477.73149999999</v>
      </c>
      <c r="L18" s="352">
        <v>317874.58906999999</v>
      </c>
      <c r="M18" s="352">
        <v>294079.45438000007</v>
      </c>
      <c r="N18" s="352">
        <v>329997.39426000003</v>
      </c>
      <c r="O18" s="352">
        <v>322544.02247999999</v>
      </c>
    </row>
    <row r="19" spans="1:16" ht="15.75" x14ac:dyDescent="0.25">
      <c r="A19" s="493"/>
      <c r="B19" s="68"/>
      <c r="C19" s="10"/>
      <c r="D19" s="352"/>
      <c r="E19" s="352"/>
      <c r="F19" s="352"/>
      <c r="G19" s="352"/>
      <c r="H19" s="352"/>
      <c r="I19" s="352"/>
      <c r="J19" s="352"/>
      <c r="K19" s="352"/>
      <c r="L19" s="352"/>
      <c r="M19" s="352"/>
      <c r="N19" s="352"/>
      <c r="O19" s="352"/>
    </row>
    <row r="20" spans="1:16" ht="18.75" customHeight="1" x14ac:dyDescent="0.25">
      <c r="A20" s="493"/>
      <c r="B20" s="361" t="s">
        <v>12</v>
      </c>
      <c r="C20" s="362"/>
      <c r="D20" s="363">
        <v>9375566.1692129988</v>
      </c>
      <c r="E20" s="363">
        <v>9634016.3624300007</v>
      </c>
      <c r="F20" s="363">
        <v>9558035.8162899986</v>
      </c>
      <c r="G20" s="363">
        <v>9182176.9147100002</v>
      </c>
      <c r="H20" s="363">
        <v>9302828.2308699992</v>
      </c>
      <c r="I20" s="363">
        <v>9973252.0796499997</v>
      </c>
      <c r="J20" s="363">
        <v>10166219.77249</v>
      </c>
      <c r="K20" s="363">
        <v>10254195.578820001</v>
      </c>
      <c r="L20" s="363">
        <v>10452536.512740001</v>
      </c>
      <c r="M20" s="363">
        <v>10779198.908419998</v>
      </c>
      <c r="N20" s="363">
        <v>11079703.099679999</v>
      </c>
      <c r="O20" s="363">
        <v>11736198.58395</v>
      </c>
    </row>
    <row r="21" spans="1:16" ht="18.75" customHeight="1" x14ac:dyDescent="0.25">
      <c r="A21" s="493"/>
      <c r="B21" s="361" t="s">
        <v>519</v>
      </c>
      <c r="C21" s="362"/>
      <c r="D21" s="365">
        <v>8334248.6320030009</v>
      </c>
      <c r="E21" s="365">
        <v>8590769.3249699995</v>
      </c>
      <c r="F21" s="365">
        <v>8496553.6688799988</v>
      </c>
      <c r="G21" s="365">
        <v>8135508.0963099999</v>
      </c>
      <c r="H21" s="365">
        <v>8029169.7070899988</v>
      </c>
      <c r="I21" s="365">
        <v>8590217.0102900006</v>
      </c>
      <c r="J21" s="365">
        <v>8772265.7855399996</v>
      </c>
      <c r="K21" s="365">
        <v>8893714.7049099989</v>
      </c>
      <c r="L21" s="365">
        <v>9129621.4288100004</v>
      </c>
      <c r="M21" s="365">
        <v>9493106.9738999978</v>
      </c>
      <c r="N21" s="365">
        <v>9795188.9996699989</v>
      </c>
      <c r="O21" s="365">
        <v>10004459.270409999</v>
      </c>
      <c r="P21" s="68"/>
    </row>
    <row r="22" spans="1:16" ht="18.75" customHeight="1" x14ac:dyDescent="0.25">
      <c r="A22" s="493"/>
      <c r="B22" s="360" t="s">
        <v>13</v>
      </c>
      <c r="C22" s="10"/>
      <c r="D22" s="352">
        <v>7165172.9621830015</v>
      </c>
      <c r="E22" s="352">
        <v>7421851.4611100005</v>
      </c>
      <c r="F22" s="352">
        <v>7395738.8415000001</v>
      </c>
      <c r="G22" s="352">
        <v>7175962.6001999993</v>
      </c>
      <c r="H22" s="352">
        <v>7033457.4072299981</v>
      </c>
      <c r="I22" s="352">
        <v>7527354.3172399998</v>
      </c>
      <c r="J22" s="352">
        <v>7611651.4160200004</v>
      </c>
      <c r="K22" s="352">
        <v>7726133.2813099995</v>
      </c>
      <c r="L22" s="352">
        <v>7892041.3120200001</v>
      </c>
      <c r="M22" s="352">
        <v>8166890.5360499993</v>
      </c>
      <c r="N22" s="352">
        <v>8447951.033160001</v>
      </c>
      <c r="O22" s="352">
        <v>8637681.4624899998</v>
      </c>
      <c r="P22" s="299"/>
    </row>
    <row r="23" spans="1:16" ht="18.75" customHeight="1" x14ac:dyDescent="0.25">
      <c r="A23" s="493"/>
      <c r="B23" s="360" t="s">
        <v>14</v>
      </c>
      <c r="C23" s="10"/>
      <c r="D23" s="352">
        <v>1169075.66982</v>
      </c>
      <c r="E23" s="352">
        <v>1168917.8638599999</v>
      </c>
      <c r="F23" s="352">
        <v>1100814.8273799997</v>
      </c>
      <c r="G23" s="352">
        <v>959545.49611000007</v>
      </c>
      <c r="H23" s="352">
        <v>995712.29986000003</v>
      </c>
      <c r="I23" s="352">
        <v>1062862.6930499999</v>
      </c>
      <c r="J23" s="352">
        <v>1160614.3695199999</v>
      </c>
      <c r="K23" s="352">
        <v>1167581.4235999999</v>
      </c>
      <c r="L23" s="352">
        <v>1237580.1167900001</v>
      </c>
      <c r="M23" s="352">
        <v>1326216.4378499999</v>
      </c>
      <c r="N23" s="352">
        <v>1347237.9665099999</v>
      </c>
      <c r="O23" s="352">
        <v>1366777.8079199998</v>
      </c>
    </row>
    <row r="24" spans="1:16" ht="18.75" customHeight="1" x14ac:dyDescent="0.25">
      <c r="A24" s="493"/>
      <c r="B24" s="360" t="s">
        <v>15</v>
      </c>
      <c r="C24" s="10"/>
      <c r="D24" s="352">
        <v>792124.16871999996</v>
      </c>
      <c r="E24" s="352">
        <v>778581.98444000015</v>
      </c>
      <c r="F24" s="352">
        <v>784054.55031000008</v>
      </c>
      <c r="G24" s="352">
        <v>754159.13305000006</v>
      </c>
      <c r="H24" s="352">
        <v>976056.34537999996</v>
      </c>
      <c r="I24" s="352">
        <v>1075365.94034</v>
      </c>
      <c r="J24" s="352">
        <v>1069907.06439</v>
      </c>
      <c r="K24" s="352">
        <v>1024080.89127</v>
      </c>
      <c r="L24" s="352">
        <v>976907.5754300002</v>
      </c>
      <c r="M24" s="352">
        <v>927205.42411999998</v>
      </c>
      <c r="N24" s="352">
        <v>911512.05987</v>
      </c>
      <c r="O24" s="352">
        <v>1261572.33665</v>
      </c>
    </row>
    <row r="25" spans="1:16" ht="18.75" customHeight="1" x14ac:dyDescent="0.25">
      <c r="A25" s="493"/>
      <c r="B25" s="360" t="s">
        <v>488</v>
      </c>
      <c r="C25" s="10"/>
      <c r="D25" s="368" t="s">
        <v>524</v>
      </c>
      <c r="E25" s="368" t="s">
        <v>524</v>
      </c>
      <c r="F25" s="368" t="s">
        <v>524</v>
      </c>
      <c r="G25" s="368" t="s">
        <v>524</v>
      </c>
      <c r="H25" s="368" t="s">
        <v>524</v>
      </c>
      <c r="I25" s="368" t="s">
        <v>524</v>
      </c>
      <c r="J25" s="368" t="s">
        <v>524</v>
      </c>
      <c r="K25" s="368" t="s">
        <v>524</v>
      </c>
      <c r="L25" s="368" t="s">
        <v>524</v>
      </c>
      <c r="M25" s="368" t="s">
        <v>524</v>
      </c>
      <c r="N25" s="368" t="s">
        <v>524</v>
      </c>
      <c r="O25" s="352">
        <v>83914.865040000004</v>
      </c>
    </row>
    <row r="26" spans="1:16" ht="18.75" customHeight="1" x14ac:dyDescent="0.25">
      <c r="A26" s="493"/>
      <c r="B26" s="360" t="s">
        <v>16</v>
      </c>
      <c r="C26" s="10"/>
      <c r="D26" s="352">
        <v>26157.635979999995</v>
      </c>
      <c r="E26" s="352">
        <v>25171.346259999998</v>
      </c>
      <c r="F26" s="352">
        <v>26289.141879999996</v>
      </c>
      <c r="G26" s="352">
        <v>25969.727940000001</v>
      </c>
      <c r="H26" s="352">
        <v>26587.150059999996</v>
      </c>
      <c r="I26" s="352">
        <v>25923.045109999999</v>
      </c>
      <c r="J26" s="352">
        <v>25902.723190000001</v>
      </c>
      <c r="K26" s="352">
        <v>25152.191059999997</v>
      </c>
      <c r="L26" s="352">
        <v>25095.928759999999</v>
      </c>
      <c r="M26" s="352">
        <v>24472.81581</v>
      </c>
      <c r="N26" s="352">
        <v>24946.268029999996</v>
      </c>
      <c r="O26" s="352">
        <v>24395.794849999998</v>
      </c>
    </row>
    <row r="27" spans="1:16" ht="18.75" customHeight="1" x14ac:dyDescent="0.25">
      <c r="A27" s="493"/>
      <c r="B27" s="360" t="s">
        <v>17</v>
      </c>
      <c r="C27" s="10"/>
      <c r="D27" s="352">
        <v>223035.73250999994</v>
      </c>
      <c r="E27" s="352">
        <v>239493.70676000006</v>
      </c>
      <c r="F27" s="352">
        <v>251138.45521999997</v>
      </c>
      <c r="G27" s="352">
        <v>266539.95740999997</v>
      </c>
      <c r="H27" s="352">
        <v>271015.02834000002</v>
      </c>
      <c r="I27" s="352">
        <v>281746.08391000004</v>
      </c>
      <c r="J27" s="352">
        <v>298144.19937000005</v>
      </c>
      <c r="K27" s="352">
        <v>311247.79157999996</v>
      </c>
      <c r="L27" s="352">
        <v>320911.57974000002</v>
      </c>
      <c r="M27" s="352">
        <v>334413.69459000003</v>
      </c>
      <c r="N27" s="352">
        <v>348055.77210999996</v>
      </c>
      <c r="O27" s="352">
        <v>361856.31699999992</v>
      </c>
    </row>
    <row r="28" spans="1:16" ht="15.75" x14ac:dyDescent="0.25">
      <c r="A28" s="493"/>
      <c r="B28" s="68"/>
      <c r="C28" s="10"/>
      <c r="D28" s="352"/>
      <c r="E28" s="352"/>
      <c r="F28" s="352"/>
      <c r="G28" s="352"/>
      <c r="H28" s="352"/>
      <c r="I28" s="352"/>
      <c r="J28" s="352"/>
      <c r="K28" s="352"/>
      <c r="L28" s="352"/>
      <c r="M28" s="352"/>
      <c r="N28" s="352"/>
      <c r="O28" s="352"/>
    </row>
    <row r="29" spans="1:16" ht="15.75" x14ac:dyDescent="0.25">
      <c r="A29" s="493"/>
      <c r="B29" s="361" t="s">
        <v>18</v>
      </c>
      <c r="C29" s="362"/>
      <c r="D29" s="363">
        <v>10804467.270905999</v>
      </c>
      <c r="E29" s="363">
        <v>11573705.009636</v>
      </c>
      <c r="F29" s="363">
        <v>12294146.47762</v>
      </c>
      <c r="G29" s="363">
        <v>11292157.883719999</v>
      </c>
      <c r="H29" s="363">
        <v>11044052.89298</v>
      </c>
      <c r="I29" s="363">
        <v>11608887.19074</v>
      </c>
      <c r="J29" s="363">
        <v>12028607.5134</v>
      </c>
      <c r="K29" s="363">
        <v>12635253.715159999</v>
      </c>
      <c r="L29" s="363">
        <v>12756716.224549999</v>
      </c>
      <c r="M29" s="363">
        <v>13600501.98481</v>
      </c>
      <c r="N29" s="363">
        <v>14044771</v>
      </c>
      <c r="O29" s="363">
        <v>14202090.485900002</v>
      </c>
    </row>
    <row r="30" spans="1:16" ht="23.45" customHeight="1" x14ac:dyDescent="0.25">
      <c r="A30" s="493"/>
      <c r="B30" s="361" t="s">
        <v>520</v>
      </c>
      <c r="C30" s="362"/>
      <c r="D30" s="365">
        <v>9524138.5479259994</v>
      </c>
      <c r="E30" s="365">
        <v>10261618.339226</v>
      </c>
      <c r="F30" s="365">
        <v>10907740.598680001</v>
      </c>
      <c r="G30" s="365">
        <v>10198645.869800001</v>
      </c>
      <c r="H30" s="365">
        <v>9968733.626290001</v>
      </c>
      <c r="I30" s="365">
        <v>10435705.721919999</v>
      </c>
      <c r="J30" s="365">
        <v>10800527.396840001</v>
      </c>
      <c r="K30" s="365">
        <v>11371244.609379999</v>
      </c>
      <c r="L30" s="365">
        <v>11437303.84842</v>
      </c>
      <c r="M30" s="365">
        <v>12107375.772880001</v>
      </c>
      <c r="N30" s="365">
        <v>12505963.564059999</v>
      </c>
      <c r="O30" s="365">
        <v>12664373.23192</v>
      </c>
    </row>
    <row r="31" spans="1:16" ht="18.75" customHeight="1" x14ac:dyDescent="0.25">
      <c r="A31" s="493"/>
      <c r="B31" s="360" t="s">
        <v>19</v>
      </c>
      <c r="C31" s="10"/>
      <c r="D31" s="353">
        <v>7094352.8202860011</v>
      </c>
      <c r="E31" s="353">
        <v>7528690.5179800009</v>
      </c>
      <c r="F31" s="353">
        <v>7810938.2425600011</v>
      </c>
      <c r="G31" s="353">
        <v>7798587.0980100008</v>
      </c>
      <c r="H31" s="353">
        <v>7851711.246869999</v>
      </c>
      <c r="I31" s="353">
        <v>8013454.9097199999</v>
      </c>
      <c r="J31" s="353">
        <v>8296328.2122500008</v>
      </c>
      <c r="K31" s="353">
        <v>8522903.6079399996</v>
      </c>
      <c r="L31" s="353">
        <v>8743819.9172900002</v>
      </c>
      <c r="M31" s="353">
        <v>9071716.8561799992</v>
      </c>
      <c r="N31" s="353">
        <v>9390976.5506299995</v>
      </c>
      <c r="O31" s="353">
        <v>9614455.5015999991</v>
      </c>
    </row>
    <row r="32" spans="1:16" ht="18.75" customHeight="1" x14ac:dyDescent="0.25">
      <c r="A32" s="493"/>
      <c r="B32" s="360" t="s">
        <v>381</v>
      </c>
      <c r="C32" s="10"/>
      <c r="D32" s="353">
        <v>1337060.7867400004</v>
      </c>
      <c r="E32" s="353">
        <v>1484783.1784729997</v>
      </c>
      <c r="F32" s="353">
        <v>1695938.5846500001</v>
      </c>
      <c r="G32" s="353">
        <v>1392146.9858300001</v>
      </c>
      <c r="H32" s="353">
        <v>1185957.9794600001</v>
      </c>
      <c r="I32" s="353">
        <v>1380534.09277</v>
      </c>
      <c r="J32" s="353">
        <v>1381924.24976</v>
      </c>
      <c r="K32" s="353">
        <v>1493614.5005799998</v>
      </c>
      <c r="L32" s="353">
        <v>1493343.19074</v>
      </c>
      <c r="M32" s="353">
        <v>1641695.32797</v>
      </c>
      <c r="N32" s="353">
        <v>1773113.8418700004</v>
      </c>
      <c r="O32" s="353">
        <v>1735653.4345799997</v>
      </c>
    </row>
    <row r="33" spans="1:15" ht="18.75" customHeight="1" x14ac:dyDescent="0.25">
      <c r="A33" s="493"/>
      <c r="B33" s="360" t="s">
        <v>380</v>
      </c>
      <c r="C33" s="10"/>
      <c r="D33" s="353">
        <v>1092724.9409</v>
      </c>
      <c r="E33" s="353">
        <v>1248144.6427729998</v>
      </c>
      <c r="F33" s="353">
        <v>1400863.77147</v>
      </c>
      <c r="G33" s="353">
        <v>1007911.7859599999</v>
      </c>
      <c r="H33" s="353">
        <v>931064.39996000007</v>
      </c>
      <c r="I33" s="353">
        <v>1041716.7194299999</v>
      </c>
      <c r="J33" s="353">
        <v>1122274.9348299999</v>
      </c>
      <c r="K33" s="353">
        <v>1354726.50086</v>
      </c>
      <c r="L33" s="353">
        <v>1200140.7403899999</v>
      </c>
      <c r="M33" s="353">
        <v>1393963.58873</v>
      </c>
      <c r="N33" s="353">
        <v>1341873.1715599999</v>
      </c>
      <c r="O33" s="353">
        <v>1314264.29574</v>
      </c>
    </row>
    <row r="34" spans="1:15" ht="18.75" customHeight="1" x14ac:dyDescent="0.25">
      <c r="A34" s="493"/>
      <c r="B34" s="360" t="s">
        <v>20</v>
      </c>
      <c r="C34" s="10"/>
      <c r="D34" s="113">
        <v>552450.31314999994</v>
      </c>
      <c r="E34" s="113">
        <v>570993.83551</v>
      </c>
      <c r="F34" s="113">
        <v>429540.25361000001</v>
      </c>
      <c r="G34" s="113">
        <v>294464.46983999998</v>
      </c>
      <c r="H34" s="113">
        <v>296033.17700000003</v>
      </c>
      <c r="I34" s="113">
        <v>279150.89147000003</v>
      </c>
      <c r="J34" s="113">
        <v>292152.39932999999</v>
      </c>
      <c r="K34" s="113">
        <v>338744.88817000005</v>
      </c>
      <c r="L34" s="113">
        <v>375408.18440000003</v>
      </c>
      <c r="M34" s="113">
        <v>413778.95976</v>
      </c>
      <c r="N34" s="113">
        <v>481719.95185000001</v>
      </c>
      <c r="O34" s="113">
        <v>478005.43053000007</v>
      </c>
    </row>
    <row r="35" spans="1:15" ht="18.75" customHeight="1" x14ac:dyDescent="0.25">
      <c r="A35" s="493"/>
      <c r="B35" s="360" t="s">
        <v>21</v>
      </c>
      <c r="C35" s="10"/>
      <c r="D35" s="113">
        <v>745244.82490999997</v>
      </c>
      <c r="E35" s="113">
        <v>756553.42877</v>
      </c>
      <c r="F35" s="113">
        <v>828628.48379999993</v>
      </c>
      <c r="G35" s="113">
        <v>772164.75710000005</v>
      </c>
      <c r="H35" s="113">
        <v>753778.13978999993</v>
      </c>
      <c r="I35" s="113">
        <v>805214.23577000003</v>
      </c>
      <c r="J35" s="113">
        <v>827682.23441999999</v>
      </c>
      <c r="K35" s="113">
        <v>845258.26450000005</v>
      </c>
      <c r="L35" s="113">
        <v>877423.07225999993</v>
      </c>
      <c r="M35" s="113">
        <v>1002259.16664</v>
      </c>
      <c r="N35" s="113">
        <v>962233.54399000003</v>
      </c>
      <c r="O35" s="113">
        <v>977927.39647000004</v>
      </c>
    </row>
    <row r="36" spans="1:15" ht="18.75" customHeight="1" x14ac:dyDescent="0.25">
      <c r="A36" s="493"/>
      <c r="B36" s="360" t="s">
        <v>403</v>
      </c>
      <c r="C36" s="10"/>
      <c r="D36" s="368" t="s">
        <v>524</v>
      </c>
      <c r="E36" s="368" t="s">
        <v>524</v>
      </c>
      <c r="F36" s="368" t="s">
        <v>524</v>
      </c>
      <c r="G36" s="368" t="s">
        <v>524</v>
      </c>
      <c r="H36" s="368" t="s">
        <v>524</v>
      </c>
      <c r="I36" s="113">
        <v>68662.830889999997</v>
      </c>
      <c r="J36" s="113">
        <v>95029.103830000007</v>
      </c>
      <c r="K36" s="113">
        <v>88679.402139999991</v>
      </c>
      <c r="L36" s="113">
        <v>90450.827630000014</v>
      </c>
      <c r="M36" s="113">
        <v>95921.223440000002</v>
      </c>
      <c r="N36" s="354">
        <v>100200.24914</v>
      </c>
      <c r="O36" s="354">
        <v>120611.46272000001</v>
      </c>
    </row>
    <row r="37" spans="1:15" ht="18.75" customHeight="1" x14ac:dyDescent="0.25">
      <c r="A37" s="493"/>
      <c r="B37" s="360" t="s">
        <v>500</v>
      </c>
      <c r="C37" s="10"/>
      <c r="D37" s="113">
        <v>-17366.415079999999</v>
      </c>
      <c r="E37" s="113">
        <v>-15460.593869999997</v>
      </c>
      <c r="F37" s="113">
        <v>128237.14152999999</v>
      </c>
      <c r="G37" s="113">
        <v>26882.786979999997</v>
      </c>
      <c r="H37" s="113">
        <v>25507.9499</v>
      </c>
      <c r="I37" s="113">
        <v>20153.510689999999</v>
      </c>
      <c r="J37" s="113">
        <v>13216.37898</v>
      </c>
      <c r="K37" s="113">
        <v>-8673.4490299999998</v>
      </c>
      <c r="L37" s="113">
        <v>-23869.708159999995</v>
      </c>
      <c r="M37" s="113">
        <v>-18833.137909999998</v>
      </c>
      <c r="N37" s="113">
        <v>-5346</v>
      </c>
      <c r="O37" s="113">
        <v>-38827.035740000007</v>
      </c>
    </row>
    <row r="38" spans="1:15" ht="15.75" x14ac:dyDescent="0.25">
      <c r="A38" s="493"/>
      <c r="B38" s="68"/>
      <c r="C38" s="10"/>
      <c r="D38" s="113"/>
      <c r="E38" s="113"/>
      <c r="F38" s="113"/>
      <c r="G38" s="113"/>
      <c r="H38" s="113"/>
      <c r="I38" s="113"/>
      <c r="J38" s="113"/>
      <c r="K38" s="113"/>
      <c r="L38" s="113"/>
      <c r="M38" s="113"/>
      <c r="N38" s="113"/>
      <c r="O38" s="113"/>
    </row>
    <row r="39" spans="1:15" ht="18.75" customHeight="1" x14ac:dyDescent="0.25">
      <c r="A39" s="493"/>
      <c r="B39" s="361" t="s">
        <v>23</v>
      </c>
      <c r="C39" s="362"/>
      <c r="D39" s="363">
        <v>484156.47980999999</v>
      </c>
      <c r="E39" s="363">
        <v>765321.18557999993</v>
      </c>
      <c r="F39" s="363">
        <v>634878.37471999996</v>
      </c>
      <c r="G39" s="363">
        <v>235242.95483999996</v>
      </c>
      <c r="H39" s="363">
        <v>2738232.3469300005</v>
      </c>
      <c r="I39" s="363">
        <v>1036595.99965</v>
      </c>
      <c r="J39" s="363">
        <v>529471.20730000001</v>
      </c>
      <c r="K39" s="363">
        <v>579783.20796999999</v>
      </c>
      <c r="L39" s="363">
        <v>509088.38530999993</v>
      </c>
      <c r="M39" s="363">
        <v>1100182.4633900002</v>
      </c>
      <c r="N39" s="363">
        <v>643761.11045000015</v>
      </c>
      <c r="O39" s="363">
        <v>916682.03798999998</v>
      </c>
    </row>
    <row r="40" spans="1:15" ht="18.75" customHeight="1" x14ac:dyDescent="0.25">
      <c r="A40" s="493"/>
      <c r="B40" s="360" t="s">
        <v>24</v>
      </c>
      <c r="C40" s="10"/>
      <c r="D40" s="113">
        <v>80000</v>
      </c>
      <c r="E40" s="113">
        <v>150000</v>
      </c>
      <c r="F40" s="113">
        <v>80000</v>
      </c>
      <c r="G40" s="113">
        <v>125000</v>
      </c>
      <c r="H40" s="113">
        <v>105000</v>
      </c>
      <c r="I40" s="113">
        <v>105000</v>
      </c>
      <c r="J40" s="113">
        <v>80000</v>
      </c>
      <c r="K40" s="113">
        <v>80000</v>
      </c>
      <c r="L40" s="113">
        <v>80000</v>
      </c>
      <c r="M40" s="113">
        <v>80000</v>
      </c>
      <c r="N40" s="113">
        <v>0</v>
      </c>
      <c r="O40" s="113">
        <v>216400</v>
      </c>
    </row>
    <row r="41" spans="1:15" ht="18.75" customHeight="1" x14ac:dyDescent="0.25">
      <c r="A41" s="493"/>
      <c r="B41" s="361" t="s">
        <v>521</v>
      </c>
      <c r="C41" s="362"/>
      <c r="D41" s="365">
        <v>368634.47271999996</v>
      </c>
      <c r="E41" s="365">
        <v>573623.68922000006</v>
      </c>
      <c r="F41" s="365">
        <v>506326.82423000003</v>
      </c>
      <c r="G41" s="365">
        <v>90161.174849999981</v>
      </c>
      <c r="H41" s="365">
        <v>2606689.08011</v>
      </c>
      <c r="I41" s="365">
        <v>915862.40495999996</v>
      </c>
      <c r="J41" s="365">
        <v>383049.48029999994</v>
      </c>
      <c r="K41" s="365">
        <v>444348.17052000004</v>
      </c>
      <c r="L41" s="365">
        <v>358120.13377000007</v>
      </c>
      <c r="M41" s="365">
        <v>950015.52466</v>
      </c>
      <c r="N41" s="365">
        <v>571807.39187000005</v>
      </c>
      <c r="O41" s="365">
        <v>621005.62210999988</v>
      </c>
    </row>
    <row r="42" spans="1:15" ht="18.75" customHeight="1" x14ac:dyDescent="0.25">
      <c r="A42" s="493"/>
      <c r="B42" s="360" t="s">
        <v>233</v>
      </c>
      <c r="C42" s="10"/>
      <c r="D42" s="113">
        <v>115836.20295000002</v>
      </c>
      <c r="E42" s="113">
        <v>119583.60066</v>
      </c>
      <c r="F42" s="113">
        <v>122421.66515</v>
      </c>
      <c r="G42" s="113">
        <v>120716.19146</v>
      </c>
      <c r="H42" s="113">
        <v>284001.51305000001</v>
      </c>
      <c r="I42" s="113">
        <v>125372.14648</v>
      </c>
      <c r="J42" s="113">
        <v>138822.00240999999</v>
      </c>
      <c r="K42" s="113">
        <v>137010.45798000001</v>
      </c>
      <c r="L42" s="113">
        <v>109286.62186999999</v>
      </c>
      <c r="M42" s="113">
        <v>110082.07457</v>
      </c>
      <c r="N42" s="113">
        <v>116716.34546</v>
      </c>
      <c r="O42" s="113">
        <v>119138.48859000001</v>
      </c>
    </row>
    <row r="43" spans="1:15" ht="18.75" customHeight="1" x14ac:dyDescent="0.25">
      <c r="A43" s="493"/>
      <c r="B43" s="366" t="s">
        <v>25</v>
      </c>
      <c r="C43" s="362"/>
      <c r="D43" s="365">
        <v>252798.26976999996</v>
      </c>
      <c r="E43" s="365">
        <v>454040.08855999995</v>
      </c>
      <c r="F43" s="365">
        <v>383905.15908000001</v>
      </c>
      <c r="G43" s="365">
        <v>-30555.016610000028</v>
      </c>
      <c r="H43" s="365">
        <v>2322687.5670600007</v>
      </c>
      <c r="I43" s="365">
        <v>790490.25847999996</v>
      </c>
      <c r="J43" s="365">
        <v>244227.47788999998</v>
      </c>
      <c r="K43" s="365">
        <v>307337.71254000004</v>
      </c>
      <c r="L43" s="365">
        <v>248833.51189999998</v>
      </c>
      <c r="M43" s="365">
        <v>839933.45009000006</v>
      </c>
      <c r="N43" s="365">
        <v>455091.35641000001</v>
      </c>
      <c r="O43" s="365">
        <v>501867.13352000003</v>
      </c>
    </row>
    <row r="44" spans="1:15" ht="18.75" customHeight="1" x14ac:dyDescent="0.25">
      <c r="A44" s="493"/>
      <c r="B44" s="360" t="s">
        <v>382</v>
      </c>
      <c r="C44" s="10"/>
      <c r="D44" s="113">
        <v>157193.00715400002</v>
      </c>
      <c r="E44" s="113">
        <v>275246.78209000005</v>
      </c>
      <c r="F44" s="113">
        <v>163031.23279000001</v>
      </c>
      <c r="G44" s="113">
        <v>-188537.24171</v>
      </c>
      <c r="H44" s="113">
        <v>10046.965430000002</v>
      </c>
      <c r="I44" s="113">
        <v>35039.622020000003</v>
      </c>
      <c r="J44" s="113">
        <v>13812.212370000003</v>
      </c>
      <c r="K44" s="113">
        <v>-5328.9660599999988</v>
      </c>
      <c r="L44" s="113">
        <v>7564.8450899999998</v>
      </c>
      <c r="M44" s="113">
        <v>8430.2552399999986</v>
      </c>
      <c r="N44" s="113">
        <v>13548.927540000001</v>
      </c>
      <c r="O44" s="113">
        <v>20147.400000000001</v>
      </c>
    </row>
    <row r="45" spans="1:15" ht="18.75" customHeight="1" x14ac:dyDescent="0.25">
      <c r="A45" s="493"/>
      <c r="B45" s="360" t="s">
        <v>383</v>
      </c>
      <c r="C45" s="10"/>
      <c r="D45" s="113">
        <v>49165.956730000013</v>
      </c>
      <c r="E45" s="113">
        <v>80806.782949999993</v>
      </c>
      <c r="F45" s="113">
        <v>125740.25455999999</v>
      </c>
      <c r="G45" s="113">
        <v>69963.420050000015</v>
      </c>
      <c r="H45" s="113">
        <v>116208.4672</v>
      </c>
      <c r="I45" s="113">
        <v>106870.39368000001</v>
      </c>
      <c r="J45" s="113">
        <v>125055.32529000001</v>
      </c>
      <c r="K45" s="113">
        <v>196012.24177999998</v>
      </c>
      <c r="L45" s="113">
        <v>150838.15300999998</v>
      </c>
      <c r="M45" s="113">
        <v>544444.29388999997</v>
      </c>
      <c r="N45" s="113">
        <v>250741.09832000002</v>
      </c>
      <c r="O45" s="113">
        <v>191734.92685000002</v>
      </c>
    </row>
    <row r="46" spans="1:15" ht="18.75" customHeight="1" x14ac:dyDescent="0.25">
      <c r="A46" s="493"/>
      <c r="B46" s="360" t="s">
        <v>384</v>
      </c>
      <c r="C46" s="10"/>
      <c r="D46" s="113">
        <v>46439.305886000002</v>
      </c>
      <c r="E46" s="113">
        <v>97986.523520000002</v>
      </c>
      <c r="F46" s="113">
        <v>95133.671730000002</v>
      </c>
      <c r="G46" s="113">
        <v>88018.805049999995</v>
      </c>
      <c r="H46" s="113">
        <v>2196432.1344300001</v>
      </c>
      <c r="I46" s="113">
        <v>648580.24277999997</v>
      </c>
      <c r="J46" s="113">
        <v>105359.94023000001</v>
      </c>
      <c r="K46" s="113">
        <v>116654.43682000002</v>
      </c>
      <c r="L46" s="113">
        <v>90430.513800000015</v>
      </c>
      <c r="M46" s="113">
        <v>287058.90096</v>
      </c>
      <c r="N46" s="113">
        <v>190801.23055000001</v>
      </c>
      <c r="O46" s="113">
        <v>289984.80667000002</v>
      </c>
    </row>
    <row r="47" spans="1:15" ht="18.75" customHeight="1" x14ac:dyDescent="0.25">
      <c r="A47" s="493"/>
      <c r="B47" s="85" t="s">
        <v>525</v>
      </c>
      <c r="C47" s="10"/>
      <c r="D47" s="113">
        <v>35522.007090000006</v>
      </c>
      <c r="E47" s="113">
        <v>41697.496360000005</v>
      </c>
      <c r="F47" s="113">
        <v>48551.550489999987</v>
      </c>
      <c r="G47" s="113">
        <v>20081.779989999999</v>
      </c>
      <c r="H47" s="113">
        <v>26543.266819999997</v>
      </c>
      <c r="I47" s="113">
        <v>15733.59469</v>
      </c>
      <c r="J47" s="113">
        <v>66421.726999999999</v>
      </c>
      <c r="K47" s="113">
        <v>55435.037449999996</v>
      </c>
      <c r="L47" s="113">
        <v>70968.251540000012</v>
      </c>
      <c r="M47" s="113">
        <v>70166.938730000009</v>
      </c>
      <c r="N47" s="113">
        <v>71953.920870000002</v>
      </c>
      <c r="O47" s="113">
        <v>79276.415879999986</v>
      </c>
    </row>
    <row r="48" spans="1:15" x14ac:dyDescent="0.25">
      <c r="A48" s="493"/>
    </row>
    <row r="49" spans="1:2" ht="17.25" x14ac:dyDescent="0.25">
      <c r="A49" s="493"/>
      <c r="B49" s="141" t="s">
        <v>501</v>
      </c>
    </row>
  </sheetData>
  <mergeCells count="3">
    <mergeCell ref="B2:O2"/>
    <mergeCell ref="B1:O1"/>
    <mergeCell ref="A1:A49"/>
  </mergeCells>
  <phoneticPr fontId="0" type="noConversion"/>
  <pageMargins left="0.25" right="0.5" top="1" bottom="0.5" header="0.25" footer="0.25"/>
  <pageSetup scale="56" orientation="landscape" r:id="rId1"/>
  <headerFooter scaleWithDoc="0">
    <oddHeader>&amp;R&amp;"Times New Roman,Bold Italic"&amp;11Pennsylvania Department of Revenue</oddHeader>
  </headerFooter>
  <rowBreaks count="1" manualBreakCount="1">
    <brk id="49" max="1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zoomScale="86" zoomScaleNormal="86" workbookViewId="0">
      <selection sqref="A1:A36"/>
    </sheetView>
  </sheetViews>
  <sheetFormatPr defaultColWidth="9.33203125" defaultRowHeight="15.75" x14ac:dyDescent="0.25"/>
  <cols>
    <col min="1" max="1" width="6.33203125" style="82" customWidth="1"/>
    <col min="2" max="2" width="36" style="82" bestFit="1" customWidth="1"/>
    <col min="3" max="14" width="12.83203125" style="61" customWidth="1"/>
    <col min="15" max="15" width="13.1640625" style="175" customWidth="1"/>
    <col min="16" max="16" width="11.1640625" style="61" customWidth="1"/>
    <col min="17" max="17" width="14.6640625" style="61" bestFit="1" customWidth="1"/>
    <col min="18" max="22" width="16.33203125" style="61" bestFit="1" customWidth="1"/>
    <col min="23" max="23" width="16.6640625" style="61" bestFit="1" customWidth="1"/>
    <col min="24" max="25" width="16.33203125" style="61" bestFit="1" customWidth="1"/>
    <col min="26" max="26" width="17.33203125" style="61" bestFit="1" customWidth="1"/>
    <col min="27" max="28" width="16.33203125" style="61" bestFit="1" customWidth="1"/>
    <col min="29" max="16384" width="9.33203125" style="61"/>
  </cols>
  <sheetData>
    <row r="1" spans="1:16" x14ac:dyDescent="0.25">
      <c r="A1" s="554" t="s">
        <v>230</v>
      </c>
      <c r="B1" s="301" t="s">
        <v>481</v>
      </c>
      <c r="C1" s="134"/>
      <c r="D1" s="134"/>
      <c r="E1" s="134"/>
      <c r="F1" s="135"/>
      <c r="G1" s="134"/>
      <c r="H1" s="134"/>
      <c r="I1" s="134"/>
      <c r="J1" s="134"/>
      <c r="K1" s="134"/>
      <c r="L1" s="134"/>
      <c r="M1" s="134"/>
      <c r="N1" s="134"/>
      <c r="O1" s="174"/>
    </row>
    <row r="2" spans="1:16" x14ac:dyDescent="0.25">
      <c r="A2" s="554"/>
      <c r="B2" s="302" t="s">
        <v>0</v>
      </c>
      <c r="C2" s="134"/>
      <c r="D2" s="134"/>
      <c r="E2" s="134"/>
      <c r="F2" s="134"/>
      <c r="G2" s="134"/>
      <c r="H2" s="135"/>
      <c r="I2" s="134"/>
      <c r="J2" s="134"/>
      <c r="K2" s="134"/>
      <c r="L2" s="134"/>
      <c r="M2" s="134"/>
      <c r="N2" s="134"/>
      <c r="O2" s="174"/>
    </row>
    <row r="3" spans="1:16" s="82" customFormat="1" x14ac:dyDescent="0.25">
      <c r="A3" s="554"/>
      <c r="B3" s="137"/>
      <c r="C3" s="302"/>
      <c r="D3" s="302"/>
      <c r="E3" s="150"/>
      <c r="F3" s="302"/>
      <c r="G3" s="302"/>
      <c r="H3" s="302"/>
      <c r="I3" s="302"/>
      <c r="J3" s="302"/>
      <c r="K3" s="302"/>
      <c r="L3" s="302"/>
      <c r="M3" s="302"/>
      <c r="N3" s="302"/>
      <c r="O3" s="453"/>
    </row>
    <row r="4" spans="1:16" s="82" customFormat="1" x14ac:dyDescent="0.25">
      <c r="A4" s="554"/>
      <c r="B4" s="303"/>
      <c r="C4" s="454" t="s">
        <v>509</v>
      </c>
      <c r="D4" s="454" t="s">
        <v>510</v>
      </c>
      <c r="E4" s="454" t="s">
        <v>511</v>
      </c>
      <c r="F4" s="454" t="s">
        <v>512</v>
      </c>
      <c r="G4" s="454" t="s">
        <v>513</v>
      </c>
      <c r="H4" s="454" t="s">
        <v>514</v>
      </c>
      <c r="I4" s="454" t="s">
        <v>515</v>
      </c>
      <c r="J4" s="454" t="s">
        <v>516</v>
      </c>
      <c r="K4" s="454" t="s">
        <v>517</v>
      </c>
      <c r="L4" s="454" t="s">
        <v>539</v>
      </c>
      <c r="M4" s="454" t="s">
        <v>507</v>
      </c>
      <c r="N4" s="454" t="s">
        <v>508</v>
      </c>
      <c r="O4" s="455" t="s">
        <v>72</v>
      </c>
    </row>
    <row r="5" spans="1:16" s="82" customFormat="1" x14ac:dyDescent="0.25">
      <c r="A5" s="554"/>
      <c r="B5" s="303"/>
      <c r="C5" s="456"/>
      <c r="D5" s="456"/>
      <c r="E5" s="456"/>
      <c r="F5" s="456"/>
      <c r="G5" s="456"/>
      <c r="H5" s="456"/>
      <c r="I5" s="456"/>
      <c r="J5" s="456"/>
      <c r="K5" s="456"/>
      <c r="L5" s="456"/>
      <c r="M5" s="456"/>
      <c r="N5" s="456"/>
      <c r="O5" s="436"/>
    </row>
    <row r="6" spans="1:16" s="458" customFormat="1" x14ac:dyDescent="0.25">
      <c r="A6" s="554"/>
      <c r="B6" s="437" t="s">
        <v>146</v>
      </c>
      <c r="C6" s="439">
        <v>211377.90485999998</v>
      </c>
      <c r="D6" s="439">
        <v>236063.89415000001</v>
      </c>
      <c r="E6" s="439">
        <v>216118.81259000002</v>
      </c>
      <c r="F6" s="439">
        <v>206011.598</v>
      </c>
      <c r="G6" s="439">
        <v>222566.48488</v>
      </c>
      <c r="H6" s="439">
        <v>188021.37020999999</v>
      </c>
      <c r="I6" s="439">
        <v>214543.22677000004</v>
      </c>
      <c r="J6" s="439">
        <v>225748.81223000001</v>
      </c>
      <c r="K6" s="439">
        <v>236570.67255000002</v>
      </c>
      <c r="L6" s="439">
        <v>278805.04303</v>
      </c>
      <c r="M6" s="439">
        <v>265433.90638</v>
      </c>
      <c r="N6" s="439">
        <v>257267.42767</v>
      </c>
      <c r="O6" s="439">
        <v>2758529.15332</v>
      </c>
      <c r="P6" s="457"/>
    </row>
    <row r="7" spans="1:16" s="82" customFormat="1" x14ac:dyDescent="0.25">
      <c r="A7" s="554"/>
      <c r="B7" s="137"/>
      <c r="C7" s="459"/>
      <c r="D7" s="440"/>
      <c r="E7" s="440"/>
      <c r="F7" s="440"/>
      <c r="G7" s="440"/>
      <c r="H7" s="440"/>
      <c r="I7" s="440"/>
      <c r="J7" s="440"/>
      <c r="K7" s="440"/>
      <c r="L7" s="440"/>
      <c r="M7" s="440"/>
      <c r="N7" s="440"/>
      <c r="O7" s="441"/>
    </row>
    <row r="8" spans="1:16" s="458" customFormat="1" x14ac:dyDescent="0.25">
      <c r="A8" s="554"/>
      <c r="B8" s="437" t="s">
        <v>147</v>
      </c>
      <c r="C8" s="439">
        <v>145566.29452</v>
      </c>
      <c r="D8" s="439">
        <v>152578.47321</v>
      </c>
      <c r="E8" s="439">
        <v>142851.25766</v>
      </c>
      <c r="F8" s="439">
        <v>127201.59846000001</v>
      </c>
      <c r="G8" s="439">
        <v>155639.89949000001</v>
      </c>
      <c r="H8" s="439">
        <v>121308.38741999998</v>
      </c>
      <c r="I8" s="439">
        <v>143358.11037000001</v>
      </c>
      <c r="J8" s="439">
        <v>158662.55127</v>
      </c>
      <c r="K8" s="439">
        <v>114162.10281000001</v>
      </c>
      <c r="L8" s="439">
        <v>173250.06333999999</v>
      </c>
      <c r="M8" s="439">
        <v>147222.14314</v>
      </c>
      <c r="N8" s="439">
        <v>150858.68784999999</v>
      </c>
      <c r="O8" s="439">
        <v>1732659.5695400001</v>
      </c>
      <c r="P8" s="460"/>
    </row>
    <row r="9" spans="1:16" s="82" customFormat="1" x14ac:dyDescent="0.25">
      <c r="A9" s="554"/>
      <c r="B9" s="438" t="s">
        <v>148</v>
      </c>
      <c r="C9" s="442">
        <v>8.2212399999999999</v>
      </c>
      <c r="D9" s="442">
        <v>34.580179999999999</v>
      </c>
      <c r="E9" s="442">
        <v>0.64576999999999996</v>
      </c>
      <c r="F9" s="442">
        <v>0.82347000000000004</v>
      </c>
      <c r="G9" s="442">
        <v>0.55000000000000004</v>
      </c>
      <c r="H9" s="442">
        <v>12.033329999999999</v>
      </c>
      <c r="I9" s="442">
        <v>0.55000000000000004</v>
      </c>
      <c r="J9" s="442">
        <v>0.64576999999999996</v>
      </c>
      <c r="K9" s="442">
        <v>0.55000000000000004</v>
      </c>
      <c r="L9" s="442">
        <v>0.55000000000000004</v>
      </c>
      <c r="M9" s="442">
        <v>0.55000000000000004</v>
      </c>
      <c r="N9" s="442">
        <v>0.55000000000000004</v>
      </c>
      <c r="O9" s="446">
        <v>60.249760000000002</v>
      </c>
    </row>
    <row r="10" spans="1:16" s="82" customFormat="1" x14ac:dyDescent="0.25">
      <c r="A10" s="554"/>
      <c r="B10" s="438" t="s">
        <v>149</v>
      </c>
      <c r="C10" s="442">
        <v>0</v>
      </c>
      <c r="D10" s="442">
        <v>0</v>
      </c>
      <c r="E10" s="442">
        <v>0</v>
      </c>
      <c r="F10" s="442">
        <v>0</v>
      </c>
      <c r="G10" s="442">
        <v>0</v>
      </c>
      <c r="H10" s="442">
        <v>0</v>
      </c>
      <c r="I10" s="442">
        <v>0</v>
      </c>
      <c r="J10" s="442">
        <v>0</v>
      </c>
      <c r="K10" s="442">
        <v>0</v>
      </c>
      <c r="L10" s="442">
        <v>0</v>
      </c>
      <c r="M10" s="442">
        <v>0</v>
      </c>
      <c r="N10" s="442">
        <v>0</v>
      </c>
      <c r="O10" s="442">
        <v>0</v>
      </c>
    </row>
    <row r="11" spans="1:16" s="82" customFormat="1" x14ac:dyDescent="0.25">
      <c r="A11" s="554"/>
      <c r="B11" s="438" t="s">
        <v>150</v>
      </c>
      <c r="C11" s="442">
        <v>4362.9526599999999</v>
      </c>
      <c r="D11" s="442">
        <v>14623.21535</v>
      </c>
      <c r="E11" s="442">
        <v>4565.0750199999993</v>
      </c>
      <c r="F11" s="442">
        <v>3384.9103100000002</v>
      </c>
      <c r="G11" s="442">
        <v>17584.251100000001</v>
      </c>
      <c r="H11" s="442">
        <v>3452.9234700000002</v>
      </c>
      <c r="I11" s="442">
        <v>3108.3771699999998</v>
      </c>
      <c r="J11" s="442">
        <v>18107.444390000001</v>
      </c>
      <c r="K11" s="442">
        <v>2563.8422999999998</v>
      </c>
      <c r="L11" s="442">
        <v>2882.1447000000003</v>
      </c>
      <c r="M11" s="442">
        <v>20291.98533</v>
      </c>
      <c r="N11" s="442">
        <v>4983.5814099999998</v>
      </c>
      <c r="O11" s="442">
        <v>99910.703209999992</v>
      </c>
    </row>
    <row r="12" spans="1:16" s="82" customFormat="1" x14ac:dyDescent="0.25">
      <c r="A12" s="554"/>
      <c r="B12" s="438" t="s">
        <v>151</v>
      </c>
      <c r="C12" s="442">
        <v>914.82040000000006</v>
      </c>
      <c r="D12" s="442">
        <v>749.62906999999996</v>
      </c>
      <c r="E12" s="442">
        <v>795.52168999999992</v>
      </c>
      <c r="F12" s="442">
        <v>880.88626999999997</v>
      </c>
      <c r="G12" s="442">
        <v>873.26265999999998</v>
      </c>
      <c r="H12" s="442">
        <v>854.29158999999993</v>
      </c>
      <c r="I12" s="442">
        <v>870.11712</v>
      </c>
      <c r="J12" s="442">
        <v>927.89206000000001</v>
      </c>
      <c r="K12" s="442">
        <v>1030.62258</v>
      </c>
      <c r="L12" s="442">
        <v>1012.467</v>
      </c>
      <c r="M12" s="442">
        <v>1101.9953700000001</v>
      </c>
      <c r="N12" s="442">
        <v>1073.35717</v>
      </c>
      <c r="O12" s="442">
        <v>11084.86298</v>
      </c>
      <c r="P12" s="461"/>
    </row>
    <row r="13" spans="1:16" s="82" customFormat="1" x14ac:dyDescent="0.25">
      <c r="A13" s="554"/>
      <c r="B13" s="438" t="s">
        <v>152</v>
      </c>
      <c r="C13" s="442">
        <v>74286.738970000006</v>
      </c>
      <c r="D13" s="442">
        <v>75947.343739999997</v>
      </c>
      <c r="E13" s="442">
        <v>67424.016010000007</v>
      </c>
      <c r="F13" s="442">
        <v>78268.271950000009</v>
      </c>
      <c r="G13" s="442">
        <v>73452.972569999998</v>
      </c>
      <c r="H13" s="442">
        <v>66439.093569999997</v>
      </c>
      <c r="I13" s="442">
        <v>72135.265189999991</v>
      </c>
      <c r="J13" s="442">
        <v>75853.424980000011</v>
      </c>
      <c r="K13" s="442">
        <v>69054.03168</v>
      </c>
      <c r="L13" s="442">
        <v>75027.642110000001</v>
      </c>
      <c r="M13" s="442">
        <v>93557.713780000005</v>
      </c>
      <c r="N13" s="442">
        <v>82542.148829999991</v>
      </c>
      <c r="O13" s="442">
        <v>903988.66338000004</v>
      </c>
    </row>
    <row r="14" spans="1:16" s="82" customFormat="1" x14ac:dyDescent="0.25">
      <c r="A14" s="554"/>
      <c r="B14" s="438" t="s">
        <v>436</v>
      </c>
      <c r="C14" s="442">
        <v>12255.626269999999</v>
      </c>
      <c r="D14" s="442">
        <v>12983.5221</v>
      </c>
      <c r="E14" s="442">
        <v>12375.875029999999</v>
      </c>
      <c r="F14" s="442">
        <v>13445.60548</v>
      </c>
      <c r="G14" s="442">
        <v>12530.140820000001</v>
      </c>
      <c r="H14" s="442">
        <v>12612.07121</v>
      </c>
      <c r="I14" s="442">
        <v>11930.33871</v>
      </c>
      <c r="J14" s="442">
        <v>12166.806849999999</v>
      </c>
      <c r="K14" s="442">
        <v>11240.84074</v>
      </c>
      <c r="L14" s="442">
        <v>10736.791130000001</v>
      </c>
      <c r="M14" s="442">
        <v>12546.15048</v>
      </c>
      <c r="N14" s="442">
        <v>11745.815789999999</v>
      </c>
      <c r="O14" s="442">
        <v>146569.58461000002</v>
      </c>
    </row>
    <row r="15" spans="1:16" s="82" customFormat="1" x14ac:dyDescent="0.25">
      <c r="A15" s="554"/>
      <c r="B15" s="438" t="s">
        <v>437</v>
      </c>
      <c r="C15" s="442">
        <v>53737.934979999998</v>
      </c>
      <c r="D15" s="442">
        <v>48240.182770000007</v>
      </c>
      <c r="E15" s="442">
        <v>57690.12414</v>
      </c>
      <c r="F15" s="442">
        <v>31221.100979999999</v>
      </c>
      <c r="G15" s="442">
        <v>51198.72234</v>
      </c>
      <c r="H15" s="442">
        <v>37937.974249999999</v>
      </c>
      <c r="I15" s="442">
        <v>55313.462180000002</v>
      </c>
      <c r="J15" s="442">
        <v>51606.337220000001</v>
      </c>
      <c r="K15" s="442">
        <v>30272.215510000002</v>
      </c>
      <c r="L15" s="442">
        <v>83590.468400000012</v>
      </c>
      <c r="M15" s="442">
        <v>19723.748179999999</v>
      </c>
      <c r="N15" s="442">
        <v>50513.234649999999</v>
      </c>
      <c r="O15" s="442">
        <v>571045.50560000003</v>
      </c>
    </row>
    <row r="16" spans="1:16" s="82" customFormat="1" x14ac:dyDescent="0.25">
      <c r="A16" s="554"/>
      <c r="B16" s="304"/>
      <c r="C16" s="462"/>
      <c r="D16" s="462"/>
      <c r="E16" s="462"/>
      <c r="F16" s="462"/>
      <c r="G16" s="462"/>
      <c r="H16" s="462"/>
      <c r="I16" s="462"/>
      <c r="J16" s="462"/>
      <c r="K16" s="462"/>
      <c r="L16" s="462"/>
      <c r="M16" s="462"/>
      <c r="N16" s="462"/>
      <c r="O16" s="441"/>
    </row>
    <row r="17" spans="1:15" s="458" customFormat="1" x14ac:dyDescent="0.25">
      <c r="A17" s="554"/>
      <c r="B17" s="437" t="s">
        <v>153</v>
      </c>
      <c r="C17" s="443">
        <v>66026.291989999998</v>
      </c>
      <c r="D17" s="443">
        <v>83197.752960000013</v>
      </c>
      <c r="E17" s="443">
        <v>71548.740710000013</v>
      </c>
      <c r="F17" s="443">
        <v>77409.005870000008</v>
      </c>
      <c r="G17" s="443">
        <v>62581.276519999999</v>
      </c>
      <c r="H17" s="443">
        <v>64041.861340000003</v>
      </c>
      <c r="I17" s="443">
        <v>73737.794470000008</v>
      </c>
      <c r="J17" s="443">
        <v>64124.62184</v>
      </c>
      <c r="K17" s="443">
        <v>114343.06221</v>
      </c>
      <c r="L17" s="443">
        <v>103709.3634</v>
      </c>
      <c r="M17" s="443">
        <v>118543.05573000001</v>
      </c>
      <c r="N17" s="443">
        <v>101265.95957000001</v>
      </c>
      <c r="O17" s="443">
        <v>1000528.78661</v>
      </c>
    </row>
    <row r="18" spans="1:15" s="82" customFormat="1" x14ac:dyDescent="0.25">
      <c r="A18" s="554"/>
      <c r="B18" s="438" t="s">
        <v>154</v>
      </c>
      <c r="C18" s="442">
        <v>2815.3267700000001</v>
      </c>
      <c r="D18" s="442">
        <v>2894.1632999999997</v>
      </c>
      <c r="E18" s="442">
        <v>2928.7011299999999</v>
      </c>
      <c r="F18" s="442">
        <v>2931.8248799999997</v>
      </c>
      <c r="G18" s="442">
        <v>2699.5920599999999</v>
      </c>
      <c r="H18" s="442">
        <v>2473.2440299999998</v>
      </c>
      <c r="I18" s="442">
        <v>2346.8402099999998</v>
      </c>
      <c r="J18" s="442">
        <v>2168.27522</v>
      </c>
      <c r="K18" s="442">
        <v>2199.6339900000003</v>
      </c>
      <c r="L18" s="442">
        <v>2707.4056800000003</v>
      </c>
      <c r="M18" s="442">
        <v>2978.0462799999996</v>
      </c>
      <c r="N18" s="442">
        <v>3256.4208399999998</v>
      </c>
      <c r="O18" s="442">
        <v>32399.474389999999</v>
      </c>
    </row>
    <row r="19" spans="1:15" s="82" customFormat="1" x14ac:dyDescent="0.25">
      <c r="A19" s="554"/>
      <c r="B19" s="438" t="s">
        <v>155</v>
      </c>
      <c r="C19" s="442">
        <v>2805.0527299999999</v>
      </c>
      <c r="D19" s="442">
        <v>9093.1113399999995</v>
      </c>
      <c r="E19" s="442">
        <v>6868.97811</v>
      </c>
      <c r="F19" s="442">
        <v>15108.009619999999</v>
      </c>
      <c r="G19" s="442">
        <v>6305.9011300000002</v>
      </c>
      <c r="H19" s="442">
        <v>10206.47316</v>
      </c>
      <c r="I19" s="442">
        <v>8898.7831800000004</v>
      </c>
      <c r="J19" s="442">
        <v>8717.6616599999998</v>
      </c>
      <c r="K19" s="442">
        <v>16138.263630000001</v>
      </c>
      <c r="L19" s="442">
        <v>21377.689679999999</v>
      </c>
      <c r="M19" s="442">
        <v>8361.2564199999997</v>
      </c>
      <c r="N19" s="442">
        <v>8136.9587599999995</v>
      </c>
      <c r="O19" s="442">
        <v>122018.13942000001</v>
      </c>
    </row>
    <row r="20" spans="1:15" s="82" customFormat="1" x14ac:dyDescent="0.25">
      <c r="A20" s="554"/>
      <c r="B20" s="438" t="s">
        <v>156</v>
      </c>
      <c r="C20" s="442">
        <v>6036.5125599999992</v>
      </c>
      <c r="D20" s="442">
        <v>6696.2234600000002</v>
      </c>
      <c r="E20" s="442">
        <v>5656.06412</v>
      </c>
      <c r="F20" s="442">
        <v>5314.36672</v>
      </c>
      <c r="G20" s="442">
        <v>5354.2592999999997</v>
      </c>
      <c r="H20" s="442">
        <v>6439.7184999999999</v>
      </c>
      <c r="I20" s="442">
        <v>6004.7936600000003</v>
      </c>
      <c r="J20" s="442">
        <v>3697.2647900000002</v>
      </c>
      <c r="K20" s="442">
        <v>9503.8959300000006</v>
      </c>
      <c r="L20" s="442">
        <v>4987.8240300000007</v>
      </c>
      <c r="M20" s="442">
        <v>3869.93777</v>
      </c>
      <c r="N20" s="442">
        <v>6097.5487800000001</v>
      </c>
      <c r="O20" s="442">
        <v>69658.409620000006</v>
      </c>
    </row>
    <row r="21" spans="1:15" s="82" customFormat="1" x14ac:dyDescent="0.25">
      <c r="A21" s="554"/>
      <c r="B21" s="438" t="s">
        <v>157</v>
      </c>
      <c r="C21" s="442">
        <v>53887.66375</v>
      </c>
      <c r="D21" s="442">
        <v>62543.822200000002</v>
      </c>
      <c r="E21" s="442">
        <v>53623.745739999998</v>
      </c>
      <c r="F21" s="442">
        <v>52442.795700000002</v>
      </c>
      <c r="G21" s="442">
        <v>46705.128629999999</v>
      </c>
      <c r="H21" s="442">
        <v>43150.928500000002</v>
      </c>
      <c r="I21" s="442">
        <v>55322.670600000005</v>
      </c>
      <c r="J21" s="442">
        <v>48636.597600000001</v>
      </c>
      <c r="K21" s="442">
        <v>83934.698109999998</v>
      </c>
      <c r="L21" s="442">
        <v>74139.085790000012</v>
      </c>
      <c r="M21" s="442">
        <v>101108.34101</v>
      </c>
      <c r="N21" s="442">
        <v>82136.714200000002</v>
      </c>
      <c r="O21" s="442">
        <v>757632.19183000003</v>
      </c>
    </row>
    <row r="22" spans="1:15" s="82" customFormat="1" x14ac:dyDescent="0.25">
      <c r="A22" s="554"/>
      <c r="B22" s="438" t="s">
        <v>158</v>
      </c>
      <c r="C22" s="442">
        <v>481.73617999999999</v>
      </c>
      <c r="D22" s="442">
        <v>1970.4326599999999</v>
      </c>
      <c r="E22" s="442">
        <v>2471.2516099999998</v>
      </c>
      <c r="F22" s="442">
        <v>1612.0089499999999</v>
      </c>
      <c r="G22" s="442">
        <v>1516.3953999999999</v>
      </c>
      <c r="H22" s="442">
        <v>1771.4971499999999</v>
      </c>
      <c r="I22" s="442">
        <v>1164.7068200000001</v>
      </c>
      <c r="J22" s="442">
        <v>904.82256999999993</v>
      </c>
      <c r="K22" s="442">
        <v>2566.5705499999999</v>
      </c>
      <c r="L22" s="442">
        <v>497.35821999999996</v>
      </c>
      <c r="M22" s="442">
        <v>2225.4742500000002</v>
      </c>
      <c r="N22" s="442">
        <v>1638.31699</v>
      </c>
      <c r="O22" s="442">
        <v>18820.571350000002</v>
      </c>
    </row>
    <row r="23" spans="1:15" s="82" customFormat="1" x14ac:dyDescent="0.25">
      <c r="A23" s="554"/>
      <c r="B23" s="137"/>
      <c r="C23" s="462"/>
      <c r="D23" s="462"/>
      <c r="E23" s="462"/>
      <c r="F23" s="462"/>
      <c r="G23" s="462"/>
      <c r="H23" s="462"/>
      <c r="I23" s="462"/>
      <c r="J23" s="462"/>
      <c r="K23" s="462"/>
      <c r="L23" s="462"/>
      <c r="M23" s="462"/>
      <c r="N23" s="462"/>
      <c r="O23" s="441"/>
    </row>
    <row r="24" spans="1:15" s="458" customFormat="1" x14ac:dyDescent="0.25">
      <c r="A24" s="554"/>
      <c r="B24" s="437" t="s">
        <v>159</v>
      </c>
      <c r="C24" s="443">
        <v>-214.68165000000016</v>
      </c>
      <c r="D24" s="443">
        <v>287.66798000000017</v>
      </c>
      <c r="E24" s="443">
        <v>1718.8142200000002</v>
      </c>
      <c r="F24" s="443">
        <v>1400.9936700000003</v>
      </c>
      <c r="G24" s="443">
        <v>4345.3088699999989</v>
      </c>
      <c r="H24" s="443">
        <v>2671.1214499999996</v>
      </c>
      <c r="I24" s="443">
        <v>-2552.6780699999999</v>
      </c>
      <c r="J24" s="443">
        <v>2961.6391199999998</v>
      </c>
      <c r="K24" s="443">
        <v>8065.5075300000008</v>
      </c>
      <c r="L24" s="443">
        <v>1845.6162899999999</v>
      </c>
      <c r="M24" s="443">
        <v>-331.29248999999982</v>
      </c>
      <c r="N24" s="443">
        <v>5142.7802499999998</v>
      </c>
      <c r="O24" s="443">
        <v>25340.797169999998</v>
      </c>
    </row>
    <row r="25" spans="1:15" s="82" customFormat="1" x14ac:dyDescent="0.25">
      <c r="A25" s="554"/>
      <c r="B25" s="438" t="s">
        <v>160</v>
      </c>
      <c r="C25" s="442">
        <v>0</v>
      </c>
      <c r="D25" s="442">
        <v>0</v>
      </c>
      <c r="E25" s="442">
        <v>0</v>
      </c>
      <c r="F25" s="442">
        <v>0</v>
      </c>
      <c r="G25" s="442">
        <v>0</v>
      </c>
      <c r="H25" s="442">
        <v>0</v>
      </c>
      <c r="I25" s="442">
        <v>0</v>
      </c>
      <c r="J25" s="442">
        <v>0</v>
      </c>
      <c r="K25" s="442">
        <v>0</v>
      </c>
      <c r="L25" s="442">
        <v>0</v>
      </c>
      <c r="M25" s="442">
        <v>0</v>
      </c>
      <c r="N25" s="442">
        <v>0</v>
      </c>
      <c r="O25" s="442">
        <v>0</v>
      </c>
    </row>
    <row r="26" spans="1:15" s="82" customFormat="1" x14ac:dyDescent="0.25">
      <c r="A26" s="554"/>
      <c r="B26" s="438" t="s">
        <v>161</v>
      </c>
      <c r="C26" s="442">
        <v>0</v>
      </c>
      <c r="D26" s="442">
        <v>0</v>
      </c>
      <c r="E26" s="442">
        <v>0</v>
      </c>
      <c r="F26" s="442">
        <v>0</v>
      </c>
      <c r="G26" s="442">
        <v>0</v>
      </c>
      <c r="H26" s="442">
        <v>0</v>
      </c>
      <c r="I26" s="442">
        <v>0</v>
      </c>
      <c r="J26" s="442">
        <v>0</v>
      </c>
      <c r="K26" s="442">
        <v>0</v>
      </c>
      <c r="L26" s="442">
        <v>0</v>
      </c>
      <c r="M26" s="442">
        <v>0</v>
      </c>
      <c r="N26" s="442">
        <v>0</v>
      </c>
      <c r="O26" s="442">
        <v>0</v>
      </c>
    </row>
    <row r="27" spans="1:15" s="82" customFormat="1" x14ac:dyDescent="0.25">
      <c r="A27" s="554"/>
      <c r="B27" s="438" t="s">
        <v>162</v>
      </c>
      <c r="C27" s="442">
        <v>1268.5556299999998</v>
      </c>
      <c r="D27" s="442">
        <v>1151.6432499999999</v>
      </c>
      <c r="E27" s="442">
        <v>1038.5182600000001</v>
      </c>
      <c r="F27" s="442">
        <v>1376.6693600000001</v>
      </c>
      <c r="G27" s="442">
        <v>1187.5931399999999</v>
      </c>
      <c r="H27" s="442">
        <v>1107.00182</v>
      </c>
      <c r="I27" s="442">
        <v>1542.8721399999999</v>
      </c>
      <c r="J27" s="442">
        <v>1040.3810000000001</v>
      </c>
      <c r="K27" s="442">
        <v>1111.14851</v>
      </c>
      <c r="L27" s="442">
        <v>1388.6499699999999</v>
      </c>
      <c r="M27" s="442">
        <v>1114.4790700000001</v>
      </c>
      <c r="N27" s="442">
        <v>1601.96892</v>
      </c>
      <c r="O27" s="442">
        <v>14929.481069999998</v>
      </c>
    </row>
    <row r="28" spans="1:15" s="82" customFormat="1" x14ac:dyDescent="0.25">
      <c r="A28" s="554"/>
      <c r="B28" s="438" t="s">
        <v>163</v>
      </c>
      <c r="C28" s="442">
        <v>-1796.68931</v>
      </c>
      <c r="D28" s="442">
        <v>2350.32861</v>
      </c>
      <c r="E28" s="442">
        <v>-620.45605</v>
      </c>
      <c r="F28" s="442">
        <v>1996.70135</v>
      </c>
      <c r="G28" s="442">
        <v>4785.1946799999996</v>
      </c>
      <c r="H28" s="442">
        <v>196.15239000000003</v>
      </c>
      <c r="I28" s="442">
        <v>-2567.7008599999999</v>
      </c>
      <c r="J28" s="442">
        <v>983.31640000000004</v>
      </c>
      <c r="K28" s="442">
        <v>1804.7948000000001</v>
      </c>
      <c r="L28" s="442">
        <v>-265.44289000000003</v>
      </c>
      <c r="M28" s="442">
        <v>1071.14959</v>
      </c>
      <c r="N28" s="442">
        <v>-741.32420999999999</v>
      </c>
      <c r="O28" s="442">
        <v>7196.0245000000004</v>
      </c>
    </row>
    <row r="29" spans="1:15" s="82" customFormat="1" x14ac:dyDescent="0.25">
      <c r="A29" s="554"/>
      <c r="B29" s="438" t="s">
        <v>164</v>
      </c>
      <c r="C29" s="442">
        <v>6.9560500000000003</v>
      </c>
      <c r="D29" s="442">
        <v>68.942479999999989</v>
      </c>
      <c r="E29" s="442">
        <v>52.363309999999998</v>
      </c>
      <c r="F29" s="442">
        <v>0.56189999999999996</v>
      </c>
      <c r="G29" s="442">
        <v>53.635419999999996</v>
      </c>
      <c r="H29" s="442">
        <v>14.25132</v>
      </c>
      <c r="I29" s="442">
        <v>32.915709999999997</v>
      </c>
      <c r="J29" s="442">
        <v>22.04552</v>
      </c>
      <c r="K29" s="442">
        <v>57.10669</v>
      </c>
      <c r="L29" s="442">
        <v>11.137370000000001</v>
      </c>
      <c r="M29" s="442">
        <v>30.815849999999998</v>
      </c>
      <c r="N29" s="442">
        <v>64.681709999999995</v>
      </c>
      <c r="O29" s="442">
        <v>415.41333000000003</v>
      </c>
    </row>
    <row r="30" spans="1:15" s="82" customFormat="1" x14ac:dyDescent="0.25">
      <c r="A30" s="554"/>
      <c r="B30" s="438" t="s">
        <v>165</v>
      </c>
      <c r="C30" s="442">
        <v>1.8203800000000001</v>
      </c>
      <c r="D30" s="442">
        <v>1.39825</v>
      </c>
      <c r="E30" s="442">
        <v>-0.9</v>
      </c>
      <c r="F30" s="442">
        <v>0.04</v>
      </c>
      <c r="G30" s="442">
        <v>0</v>
      </c>
      <c r="H30" s="442">
        <v>0</v>
      </c>
      <c r="I30" s="442">
        <v>0</v>
      </c>
      <c r="J30" s="442">
        <v>0</v>
      </c>
      <c r="K30" s="442">
        <v>0</v>
      </c>
      <c r="L30" s="442">
        <v>0</v>
      </c>
      <c r="M30" s="442">
        <v>0</v>
      </c>
      <c r="N30" s="442">
        <v>0.86</v>
      </c>
      <c r="O30" s="442">
        <v>3.2186300000000001</v>
      </c>
    </row>
    <row r="31" spans="1:15" s="82" customFormat="1" x14ac:dyDescent="0.25">
      <c r="A31" s="554"/>
      <c r="B31" s="438" t="s">
        <v>242</v>
      </c>
      <c r="C31" s="442">
        <v>304.67559999999997</v>
      </c>
      <c r="D31" s="442">
        <v>-3284.6446099999998</v>
      </c>
      <c r="E31" s="442">
        <v>1249.2887000000001</v>
      </c>
      <c r="F31" s="442">
        <v>-1972.97894</v>
      </c>
      <c r="G31" s="442">
        <v>-1681.11437</v>
      </c>
      <c r="H31" s="442">
        <v>1353.7159199999999</v>
      </c>
      <c r="I31" s="442">
        <v>-1560.7650599999999</v>
      </c>
      <c r="J31" s="442">
        <v>915.89619999999991</v>
      </c>
      <c r="K31" s="442">
        <v>5092.4575300000006</v>
      </c>
      <c r="L31" s="442">
        <v>711.27184</v>
      </c>
      <c r="M31" s="442">
        <v>-2547.7370000000001</v>
      </c>
      <c r="N31" s="442">
        <v>4216.5938299999998</v>
      </c>
      <c r="O31" s="442">
        <v>2796.6596400000003</v>
      </c>
    </row>
    <row r="32" spans="1:15" s="82" customFormat="1" x14ac:dyDescent="0.25">
      <c r="A32" s="554"/>
      <c r="B32" s="438" t="s">
        <v>374</v>
      </c>
      <c r="C32" s="442">
        <v>0</v>
      </c>
      <c r="D32" s="442">
        <v>0</v>
      </c>
      <c r="E32" s="442">
        <v>0</v>
      </c>
      <c r="F32" s="442">
        <v>0</v>
      </c>
      <c r="G32" s="442">
        <v>0</v>
      </c>
      <c r="H32" s="442">
        <v>0</v>
      </c>
      <c r="I32" s="442">
        <v>0</v>
      </c>
      <c r="J32" s="442">
        <v>0</v>
      </c>
      <c r="K32" s="442">
        <v>0</v>
      </c>
      <c r="L32" s="442">
        <v>0</v>
      </c>
      <c r="M32" s="442">
        <v>0</v>
      </c>
      <c r="N32" s="442">
        <v>0</v>
      </c>
      <c r="O32" s="442">
        <v>0</v>
      </c>
    </row>
    <row r="33" spans="1:15" s="82" customFormat="1" x14ac:dyDescent="0.25">
      <c r="A33" s="554"/>
      <c r="B33" s="438" t="s">
        <v>166</v>
      </c>
      <c r="C33" s="442">
        <v>0</v>
      </c>
      <c r="D33" s="442">
        <v>0</v>
      </c>
      <c r="E33" s="442">
        <v>0</v>
      </c>
      <c r="F33" s="442">
        <v>0</v>
      </c>
      <c r="G33" s="442">
        <v>0</v>
      </c>
      <c r="H33" s="442">
        <v>0</v>
      </c>
      <c r="I33" s="442">
        <v>0</v>
      </c>
      <c r="J33" s="442">
        <v>0</v>
      </c>
      <c r="K33" s="442">
        <v>0</v>
      </c>
      <c r="L33" s="442">
        <v>0</v>
      </c>
      <c r="M33" s="442">
        <v>0</v>
      </c>
      <c r="N33" s="442">
        <v>0</v>
      </c>
      <c r="O33" s="442">
        <v>0</v>
      </c>
    </row>
    <row r="34" spans="1:15" x14ac:dyDescent="0.25">
      <c r="A34" s="554"/>
    </row>
    <row r="35" spans="1:15" x14ac:dyDescent="0.25">
      <c r="A35" s="554"/>
    </row>
    <row r="36" spans="1:15" x14ac:dyDescent="0.25">
      <c r="A36" s="554"/>
    </row>
    <row r="39" spans="1:15" x14ac:dyDescent="0.25">
      <c r="J39" s="148"/>
    </row>
  </sheetData>
  <mergeCells count="1">
    <mergeCell ref="A1:A36"/>
  </mergeCells>
  <phoneticPr fontId="0" type="noConversion"/>
  <printOptions verticalCentered="1"/>
  <pageMargins left="0.25" right="0.5" top="1" bottom="0.5" header="0.25" footer="0.25"/>
  <pageSetup scale="69" orientation="landscape" r:id="rId1"/>
  <headerFooter scaleWithDoc="0">
    <oddHeader>&amp;R&amp;"Times New Roman,Bold Italic"Pennsylvania Department of Revenue</oddHeader>
  </headerFooter>
  <rowBreaks count="1" manualBreakCount="1">
    <brk id="34" max="16383" man="1"/>
  </rowBreaks>
  <colBreaks count="1" manualBreakCount="1">
    <brk id="14"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zoomScale="86" zoomScaleNormal="86" workbookViewId="0">
      <selection sqref="A1:A33"/>
    </sheetView>
  </sheetViews>
  <sheetFormatPr defaultColWidth="9.33203125" defaultRowHeight="15.75" x14ac:dyDescent="0.25"/>
  <cols>
    <col min="1" max="1" width="5" style="82" customWidth="1"/>
    <col min="2" max="2" width="32.6640625" style="61" bestFit="1" customWidth="1"/>
    <col min="3" max="12" width="12.83203125" style="61" customWidth="1"/>
    <col min="13" max="13" width="13.1640625" style="61" customWidth="1"/>
    <col min="14" max="14" width="11.1640625" style="61" customWidth="1"/>
    <col min="15" max="16384" width="9.33203125" style="61"/>
  </cols>
  <sheetData>
    <row r="1" spans="1:13" ht="18.75" customHeight="1" x14ac:dyDescent="0.3">
      <c r="A1" s="556" t="s">
        <v>231</v>
      </c>
      <c r="B1" s="555" t="s">
        <v>167</v>
      </c>
      <c r="C1" s="555"/>
      <c r="D1" s="555"/>
      <c r="E1" s="555"/>
      <c r="F1" s="555"/>
      <c r="G1" s="555"/>
      <c r="H1" s="555"/>
      <c r="I1" s="555"/>
      <c r="J1" s="555"/>
      <c r="K1" s="555"/>
      <c r="L1" s="555"/>
    </row>
    <row r="2" spans="1:13" ht="15" x14ac:dyDescent="0.25">
      <c r="A2" s="556"/>
      <c r="B2" s="62" t="s">
        <v>0</v>
      </c>
      <c r="C2" s="62"/>
      <c r="D2" s="62"/>
      <c r="E2" s="62"/>
      <c r="F2" s="62"/>
      <c r="G2" s="62"/>
      <c r="H2" s="62"/>
      <c r="I2" s="62"/>
      <c r="J2" s="62"/>
      <c r="K2" s="62"/>
      <c r="L2" s="63"/>
    </row>
    <row r="3" spans="1:13" ht="15" x14ac:dyDescent="0.25">
      <c r="A3" s="556"/>
      <c r="B3" s="63"/>
      <c r="C3" s="63"/>
      <c r="D3" s="63"/>
      <c r="E3" s="63"/>
      <c r="F3" s="63"/>
      <c r="G3" s="63"/>
      <c r="H3" s="63"/>
      <c r="I3" s="63"/>
      <c r="J3" s="63"/>
      <c r="L3" s="63"/>
    </row>
    <row r="4" spans="1:13" x14ac:dyDescent="0.25">
      <c r="A4" s="556"/>
      <c r="B4" s="63"/>
      <c r="C4" s="452">
        <v>2008</v>
      </c>
      <c r="D4" s="452">
        <v>2009</v>
      </c>
      <c r="E4" s="452">
        <v>2010</v>
      </c>
      <c r="F4" s="452">
        <v>2011</v>
      </c>
      <c r="G4" s="452">
        <v>2012</v>
      </c>
      <c r="H4" s="452">
        <v>2013</v>
      </c>
      <c r="I4" s="452">
        <v>2014</v>
      </c>
      <c r="J4" s="452">
        <v>2015</v>
      </c>
      <c r="K4" s="452">
        <v>2016</v>
      </c>
      <c r="L4" s="452">
        <v>2017</v>
      </c>
      <c r="M4" s="82"/>
    </row>
    <row r="5" spans="1:13" ht="15" x14ac:dyDescent="0.25">
      <c r="A5" s="556"/>
      <c r="B5" s="63"/>
      <c r="C5" s="271"/>
      <c r="D5" s="271"/>
      <c r="E5" s="271"/>
      <c r="F5" s="271"/>
      <c r="G5" s="271"/>
      <c r="H5" s="271"/>
      <c r="I5" s="271"/>
      <c r="J5" s="271"/>
      <c r="K5" s="271"/>
      <c r="L5" s="271"/>
    </row>
    <row r="6" spans="1:13" x14ac:dyDescent="0.25">
      <c r="A6" s="556"/>
      <c r="B6" s="444" t="s">
        <v>146</v>
      </c>
      <c r="C6" s="443">
        <v>2667925.5084299999</v>
      </c>
      <c r="D6" s="443">
        <v>2556743.7405700004</v>
      </c>
      <c r="E6" s="443">
        <v>2641065.6774499998</v>
      </c>
      <c r="F6" s="443">
        <v>2521275.09375</v>
      </c>
      <c r="G6" s="443">
        <v>2414215</v>
      </c>
      <c r="H6" s="443">
        <v>2416239</v>
      </c>
      <c r="I6" s="443">
        <v>2446765.5641100002</v>
      </c>
      <c r="J6" s="443">
        <v>2611509</v>
      </c>
      <c r="K6" s="443">
        <v>2657548.8167199995</v>
      </c>
      <c r="L6" s="443">
        <v>2758529.15332</v>
      </c>
      <c r="M6" s="148"/>
    </row>
    <row r="7" spans="1:13" x14ac:dyDescent="0.25">
      <c r="A7" s="556"/>
      <c r="B7" s="445"/>
      <c r="C7" s="446"/>
      <c r="D7" s="446"/>
      <c r="E7" s="446"/>
      <c r="F7" s="446"/>
      <c r="G7" s="446"/>
      <c r="H7" s="446"/>
      <c r="I7" s="447"/>
      <c r="J7" s="447"/>
      <c r="K7" s="447"/>
      <c r="L7" s="447"/>
    </row>
    <row r="8" spans="1:13" s="139" customFormat="1" x14ac:dyDescent="0.25">
      <c r="A8" s="556"/>
      <c r="B8" s="444" t="s">
        <v>147</v>
      </c>
      <c r="C8" s="443">
        <v>1236463.6277900001</v>
      </c>
      <c r="D8" s="443">
        <v>1163233.2207599999</v>
      </c>
      <c r="E8" s="443">
        <v>1183923.4038999998</v>
      </c>
      <c r="F8" s="443">
        <v>1218635.00963</v>
      </c>
      <c r="G8" s="443">
        <v>1223985</v>
      </c>
      <c r="H8" s="443">
        <v>1223141</v>
      </c>
      <c r="I8" s="443">
        <v>1294432.48214</v>
      </c>
      <c r="J8" s="443">
        <v>1562430.3637100002</v>
      </c>
      <c r="K8" s="443">
        <v>1659197.3853399998</v>
      </c>
      <c r="L8" s="443">
        <v>1732659.5695400001</v>
      </c>
    </row>
    <row r="9" spans="1:13" x14ac:dyDescent="0.25">
      <c r="A9" s="556"/>
      <c r="B9" s="451" t="s">
        <v>148</v>
      </c>
      <c r="C9" s="446">
        <v>591685.92540000007</v>
      </c>
      <c r="D9" s="446">
        <v>520471.01749</v>
      </c>
      <c r="E9" s="446">
        <v>548884.25098999997</v>
      </c>
      <c r="F9" s="446">
        <v>568032.50581999996</v>
      </c>
      <c r="G9" s="446">
        <v>561398</v>
      </c>
      <c r="H9" s="446">
        <v>576337</v>
      </c>
      <c r="I9" s="446">
        <v>320926.67044999992</v>
      </c>
      <c r="J9" s="446">
        <v>4534.3899900000006</v>
      </c>
      <c r="K9" s="446">
        <v>-848.65885000000003</v>
      </c>
      <c r="L9" s="446">
        <v>60.249760000000002</v>
      </c>
    </row>
    <row r="10" spans="1:13" x14ac:dyDescent="0.25">
      <c r="A10" s="556"/>
      <c r="B10" s="451" t="s">
        <v>149</v>
      </c>
      <c r="C10" s="446">
        <v>157122.74548999997</v>
      </c>
      <c r="D10" s="446">
        <v>149626.61358</v>
      </c>
      <c r="E10" s="446">
        <v>145332.63630999997</v>
      </c>
      <c r="F10" s="446">
        <v>151968.15117</v>
      </c>
      <c r="G10" s="446">
        <v>155659</v>
      </c>
      <c r="H10" s="446">
        <v>151984</v>
      </c>
      <c r="I10" s="446">
        <v>95060.376520000005</v>
      </c>
      <c r="J10" s="446">
        <v>3.4042300000000001</v>
      </c>
      <c r="K10" s="446">
        <v>48.667089999999995</v>
      </c>
      <c r="L10" s="446">
        <v>0</v>
      </c>
    </row>
    <row r="11" spans="1:13" x14ac:dyDescent="0.25">
      <c r="A11" s="556"/>
      <c r="B11" s="451" t="s">
        <v>150</v>
      </c>
      <c r="C11" s="446">
        <v>38851.586399999993</v>
      </c>
      <c r="D11" s="446">
        <v>39730.831089999992</v>
      </c>
      <c r="E11" s="446">
        <v>41146.615020000005</v>
      </c>
      <c r="F11" s="446">
        <v>43121.350489999997</v>
      </c>
      <c r="G11" s="446">
        <v>48705</v>
      </c>
      <c r="H11" s="446">
        <v>48367</v>
      </c>
      <c r="I11" s="446">
        <v>35785.590379999994</v>
      </c>
      <c r="J11" s="446">
        <v>71861.762940000001</v>
      </c>
      <c r="K11" s="446">
        <v>95266.466610000003</v>
      </c>
      <c r="L11" s="446">
        <v>99910.703209999992</v>
      </c>
    </row>
    <row r="12" spans="1:13" x14ac:dyDescent="0.25">
      <c r="A12" s="556"/>
      <c r="B12" s="451" t="s">
        <v>151</v>
      </c>
      <c r="C12" s="446">
        <v>1104.1538800000001</v>
      </c>
      <c r="D12" s="448">
        <v>575.12510999999995</v>
      </c>
      <c r="E12" s="448">
        <v>573.63593999999989</v>
      </c>
      <c r="F12" s="448">
        <v>553.59180000000003</v>
      </c>
      <c r="G12" s="448">
        <v>293</v>
      </c>
      <c r="H12" s="446">
        <v>1359</v>
      </c>
      <c r="I12" s="446">
        <v>1911.4109400000002</v>
      </c>
      <c r="J12" s="446">
        <v>3628.6390299999998</v>
      </c>
      <c r="K12" s="446">
        <v>9442.2538299999997</v>
      </c>
      <c r="L12" s="446">
        <v>11084.86298</v>
      </c>
    </row>
    <row r="13" spans="1:13" x14ac:dyDescent="0.25">
      <c r="A13" s="556"/>
      <c r="B13" s="451" t="s">
        <v>152</v>
      </c>
      <c r="C13" s="446">
        <v>447699.21661999996</v>
      </c>
      <c r="D13" s="446">
        <v>452829.63348999998</v>
      </c>
      <c r="E13" s="446">
        <v>447986.26564</v>
      </c>
      <c r="F13" s="446">
        <v>454959.41035000002</v>
      </c>
      <c r="G13" s="446">
        <v>457930</v>
      </c>
      <c r="H13" s="448">
        <v>445094</v>
      </c>
      <c r="I13" s="446">
        <v>534086.33550000004</v>
      </c>
      <c r="J13" s="446">
        <v>747445.95973999996</v>
      </c>
      <c r="K13" s="446">
        <v>836871.4668099999</v>
      </c>
      <c r="L13" s="446">
        <v>903988.66338000004</v>
      </c>
    </row>
    <row r="14" spans="1:13" x14ac:dyDescent="0.25">
      <c r="A14" s="556"/>
      <c r="B14" s="451" t="s">
        <v>436</v>
      </c>
      <c r="C14" s="368" t="s">
        <v>524</v>
      </c>
      <c r="D14" s="368" t="s">
        <v>524</v>
      </c>
      <c r="E14" s="368" t="s">
        <v>524</v>
      </c>
      <c r="F14" s="368" t="s">
        <v>524</v>
      </c>
      <c r="G14" s="368" t="s">
        <v>524</v>
      </c>
      <c r="H14" s="368" t="s">
        <v>524</v>
      </c>
      <c r="I14" s="449">
        <v>62568.146229999998</v>
      </c>
      <c r="J14" s="449">
        <v>157224.04068999999</v>
      </c>
      <c r="K14" s="446">
        <v>150279.03107</v>
      </c>
      <c r="L14" s="446">
        <v>146569.58461000002</v>
      </c>
    </row>
    <row r="15" spans="1:13" x14ac:dyDescent="0.25">
      <c r="A15" s="556"/>
      <c r="B15" s="451" t="s">
        <v>437</v>
      </c>
      <c r="C15" s="368" t="s">
        <v>524</v>
      </c>
      <c r="D15" s="368" t="s">
        <v>524</v>
      </c>
      <c r="E15" s="368" t="s">
        <v>524</v>
      </c>
      <c r="F15" s="368" t="s">
        <v>524</v>
      </c>
      <c r="G15" s="368" t="s">
        <v>524</v>
      </c>
      <c r="H15" s="368" t="s">
        <v>524</v>
      </c>
      <c r="I15" s="449">
        <v>244093.95212</v>
      </c>
      <c r="J15" s="449">
        <v>577732.16709</v>
      </c>
      <c r="K15" s="446">
        <v>568138.15877999994</v>
      </c>
      <c r="L15" s="446">
        <v>571045.50560000003</v>
      </c>
    </row>
    <row r="16" spans="1:13" x14ac:dyDescent="0.25">
      <c r="A16" s="556"/>
      <c r="B16" s="445"/>
      <c r="C16" s="446"/>
      <c r="D16" s="446"/>
      <c r="E16" s="446"/>
      <c r="F16" s="446"/>
      <c r="G16" s="446"/>
      <c r="H16" s="446"/>
      <c r="I16" s="448"/>
      <c r="J16" s="448"/>
      <c r="K16" s="448"/>
      <c r="L16" s="448"/>
    </row>
    <row r="17" spans="1:12" x14ac:dyDescent="0.25">
      <c r="A17" s="556"/>
      <c r="B17" s="444" t="s">
        <v>153</v>
      </c>
      <c r="C17" s="443">
        <v>872063.01144999999</v>
      </c>
      <c r="D17" s="443">
        <v>883846.27742000006</v>
      </c>
      <c r="E17" s="443">
        <v>857665.05919000006</v>
      </c>
      <c r="F17" s="443">
        <v>891551.44457000005</v>
      </c>
      <c r="G17" s="443">
        <v>892586</v>
      </c>
      <c r="H17" s="443">
        <v>892517</v>
      </c>
      <c r="I17" s="450">
        <v>893886.15077000007</v>
      </c>
      <c r="J17" s="450">
        <v>950807.01391999994</v>
      </c>
      <c r="K17" s="450">
        <v>962678.36468</v>
      </c>
      <c r="L17" s="450">
        <v>1000528.78661</v>
      </c>
    </row>
    <row r="18" spans="1:12" s="139" customFormat="1" x14ac:dyDescent="0.25">
      <c r="A18" s="556"/>
      <c r="B18" s="451" t="s">
        <v>154</v>
      </c>
      <c r="C18" s="446">
        <v>20311.622929999998</v>
      </c>
      <c r="D18" s="446">
        <v>19141.249529999997</v>
      </c>
      <c r="E18" s="446">
        <v>18444.770470000003</v>
      </c>
      <c r="F18" s="446">
        <v>23384.902880000001</v>
      </c>
      <c r="G18" s="446">
        <v>28747</v>
      </c>
      <c r="H18" s="446">
        <v>27992</v>
      </c>
      <c r="I18" s="446">
        <v>26863.36103</v>
      </c>
      <c r="J18" s="446">
        <v>36533.660469999995</v>
      </c>
      <c r="K18" s="446">
        <v>33400.945299999999</v>
      </c>
      <c r="L18" s="446">
        <v>32399.474389999999</v>
      </c>
    </row>
    <row r="19" spans="1:12" x14ac:dyDescent="0.25">
      <c r="A19" s="556"/>
      <c r="B19" s="451" t="s">
        <v>155</v>
      </c>
      <c r="C19" s="446">
        <v>64000.932959999998</v>
      </c>
      <c r="D19" s="446">
        <v>106331.17420999998</v>
      </c>
      <c r="E19" s="446">
        <v>80465.826529999991</v>
      </c>
      <c r="F19" s="446">
        <v>85389.648109999995</v>
      </c>
      <c r="G19" s="446">
        <v>91580</v>
      </c>
      <c r="H19" s="446">
        <v>86993</v>
      </c>
      <c r="I19" s="446">
        <v>95674.360670000009</v>
      </c>
      <c r="J19" s="446">
        <v>96136.013510000004</v>
      </c>
      <c r="K19" s="446">
        <v>122550.37367</v>
      </c>
      <c r="L19" s="446">
        <v>122018.13942000001</v>
      </c>
    </row>
    <row r="20" spans="1:12" x14ac:dyDescent="0.25">
      <c r="A20" s="556"/>
      <c r="B20" s="451" t="s">
        <v>156</v>
      </c>
      <c r="C20" s="446">
        <v>61353.599760000005</v>
      </c>
      <c r="D20" s="446">
        <v>61360.873610000002</v>
      </c>
      <c r="E20" s="446">
        <v>60526.205969999995</v>
      </c>
      <c r="F20" s="446">
        <v>61477.171840000003</v>
      </c>
      <c r="G20" s="446">
        <v>61870</v>
      </c>
      <c r="H20" s="446">
        <v>61459</v>
      </c>
      <c r="I20" s="446">
        <v>54461.53583999999</v>
      </c>
      <c r="J20" s="446">
        <v>76215.989650000003</v>
      </c>
      <c r="K20" s="446">
        <v>71382.760170000009</v>
      </c>
      <c r="L20" s="446">
        <v>69658.409620000006</v>
      </c>
    </row>
    <row r="21" spans="1:12" x14ac:dyDescent="0.25">
      <c r="A21" s="556"/>
      <c r="B21" s="451" t="s">
        <v>157</v>
      </c>
      <c r="C21" s="446">
        <v>694333.67293</v>
      </c>
      <c r="D21" s="446">
        <v>664570.75419000001</v>
      </c>
      <c r="E21" s="446">
        <v>668174.58650000009</v>
      </c>
      <c r="F21" s="446">
        <v>692351.0564900001</v>
      </c>
      <c r="G21" s="446">
        <v>683190</v>
      </c>
      <c r="H21" s="446">
        <v>687928</v>
      </c>
      <c r="I21" s="446">
        <v>686019.23406000005</v>
      </c>
      <c r="J21" s="446">
        <v>727824.03513999993</v>
      </c>
      <c r="K21" s="446">
        <v>720398.27274000004</v>
      </c>
      <c r="L21" s="446">
        <v>757632.19183000003</v>
      </c>
    </row>
    <row r="22" spans="1:12" x14ac:dyDescent="0.25">
      <c r="A22" s="556"/>
      <c r="B22" s="451" t="s">
        <v>158</v>
      </c>
      <c r="C22" s="446">
        <v>32063.182870000004</v>
      </c>
      <c r="D22" s="446">
        <v>32442.225879999998</v>
      </c>
      <c r="E22" s="446">
        <v>30053.669719999994</v>
      </c>
      <c r="F22" s="446">
        <v>28948.665250000002</v>
      </c>
      <c r="G22" s="446">
        <v>27199</v>
      </c>
      <c r="H22" s="446">
        <v>28145</v>
      </c>
      <c r="I22" s="446">
        <v>30868.659169999999</v>
      </c>
      <c r="J22" s="446">
        <v>14097.31515</v>
      </c>
      <c r="K22" s="446">
        <v>14946.0128</v>
      </c>
      <c r="L22" s="446">
        <v>18820.571350000002</v>
      </c>
    </row>
    <row r="23" spans="1:12" x14ac:dyDescent="0.25">
      <c r="A23" s="556"/>
      <c r="B23" s="445"/>
      <c r="C23" s="446"/>
      <c r="D23" s="446"/>
      <c r="E23" s="446"/>
      <c r="F23" s="446"/>
      <c r="G23" s="446"/>
      <c r="H23" s="446"/>
      <c r="I23" s="446"/>
      <c r="J23" s="446"/>
      <c r="K23" s="446"/>
      <c r="L23" s="446"/>
    </row>
    <row r="24" spans="1:12" x14ac:dyDescent="0.25">
      <c r="A24" s="556"/>
      <c r="B24" s="444" t="s">
        <v>159</v>
      </c>
      <c r="C24" s="443">
        <v>559398.86919</v>
      </c>
      <c r="D24" s="443">
        <v>509664.24239000003</v>
      </c>
      <c r="E24" s="443">
        <v>599477.21435999998</v>
      </c>
      <c r="F24" s="443">
        <v>411088.63954999996</v>
      </c>
      <c r="G24" s="443">
        <v>297644</v>
      </c>
      <c r="H24" s="443">
        <v>300581</v>
      </c>
      <c r="I24" s="450">
        <v>258446.93119999999</v>
      </c>
      <c r="J24" s="450">
        <v>98272</v>
      </c>
      <c r="K24" s="450">
        <v>35673.066699999996</v>
      </c>
      <c r="L24" s="450">
        <v>25340.797169999998</v>
      </c>
    </row>
    <row r="25" spans="1:12" s="139" customFormat="1" x14ac:dyDescent="0.25">
      <c r="A25" s="556"/>
      <c r="B25" s="451" t="s">
        <v>160</v>
      </c>
      <c r="C25" s="446">
        <v>0</v>
      </c>
      <c r="D25" s="446">
        <v>1.0251899999999998</v>
      </c>
      <c r="E25" s="446">
        <v>-15.381920000000001</v>
      </c>
      <c r="F25" s="446">
        <v>142.46019999999999</v>
      </c>
      <c r="G25" s="446">
        <v>0</v>
      </c>
      <c r="H25" s="446">
        <v>0</v>
      </c>
      <c r="I25" s="446">
        <v>0</v>
      </c>
      <c r="J25" s="446">
        <v>0</v>
      </c>
      <c r="K25" s="446">
        <v>0</v>
      </c>
      <c r="L25" s="446">
        <v>0</v>
      </c>
    </row>
    <row r="26" spans="1:12" x14ac:dyDescent="0.25">
      <c r="A26" s="556"/>
      <c r="B26" s="451" t="s">
        <v>161</v>
      </c>
      <c r="C26" s="446">
        <v>33256.062039999997</v>
      </c>
      <c r="D26" s="446">
        <v>30041.23479000001</v>
      </c>
      <c r="E26" s="446">
        <v>29592.950879999997</v>
      </c>
      <c r="F26" s="446">
        <v>29545.693009999992</v>
      </c>
      <c r="G26" s="446">
        <v>29763</v>
      </c>
      <c r="H26" s="446">
        <v>29085</v>
      </c>
      <c r="I26" s="446">
        <v>247.86518000000024</v>
      </c>
      <c r="J26" s="446">
        <v>0</v>
      </c>
      <c r="K26" s="446">
        <v>0</v>
      </c>
      <c r="L26" s="446">
        <v>0</v>
      </c>
    </row>
    <row r="27" spans="1:12" x14ac:dyDescent="0.25">
      <c r="A27" s="556"/>
      <c r="B27" s="451" t="s">
        <v>162</v>
      </c>
      <c r="C27" s="446">
        <v>51693.772450000004</v>
      </c>
      <c r="D27" s="446">
        <v>-48422.769140000004</v>
      </c>
      <c r="E27" s="446">
        <v>41137.469309999993</v>
      </c>
      <c r="F27" s="446">
        <v>158892.10540999996</v>
      </c>
      <c r="G27" s="446">
        <v>42057</v>
      </c>
      <c r="H27" s="446">
        <v>47228</v>
      </c>
      <c r="I27" s="446">
        <v>35720.854219999994</v>
      </c>
      <c r="J27" s="446">
        <v>77440.238519999999</v>
      </c>
      <c r="K27" s="446">
        <v>18941.022500000003</v>
      </c>
      <c r="L27" s="446">
        <v>14929.481069999998</v>
      </c>
    </row>
    <row r="28" spans="1:12" x14ac:dyDescent="0.25">
      <c r="A28" s="556"/>
      <c r="B28" s="451" t="s">
        <v>163</v>
      </c>
      <c r="C28" s="446">
        <v>22614.57010999999</v>
      </c>
      <c r="D28" s="446">
        <v>23637.876440000004</v>
      </c>
      <c r="E28" s="446">
        <v>27482.027269999999</v>
      </c>
      <c r="F28" s="446">
        <v>19745.93318</v>
      </c>
      <c r="G28" s="446">
        <v>22099</v>
      </c>
      <c r="H28" s="446">
        <v>21737</v>
      </c>
      <c r="I28" s="446">
        <v>16000.195670000001</v>
      </c>
      <c r="J28" s="446">
        <v>18729</v>
      </c>
      <c r="K28" s="446">
        <v>13458.047640000001</v>
      </c>
      <c r="L28" s="446">
        <v>7196.0245000000004</v>
      </c>
    </row>
    <row r="29" spans="1:12" x14ac:dyDescent="0.25">
      <c r="A29" s="556"/>
      <c r="B29" s="451" t="s">
        <v>164</v>
      </c>
      <c r="C29" s="446">
        <v>692.30145999999991</v>
      </c>
      <c r="D29" s="446">
        <v>1110.9078199999999</v>
      </c>
      <c r="E29" s="446">
        <v>903.05278999999996</v>
      </c>
      <c r="F29" s="446">
        <v>1394.0405200000002</v>
      </c>
      <c r="G29" s="446">
        <v>1655</v>
      </c>
      <c r="H29" s="446">
        <v>1681</v>
      </c>
      <c r="I29" s="446">
        <v>1158.89401</v>
      </c>
      <c r="J29" s="446">
        <v>1069.7229</v>
      </c>
      <c r="K29" s="446">
        <v>532.57299999999998</v>
      </c>
      <c r="L29" s="446">
        <v>415.41333000000003</v>
      </c>
    </row>
    <row r="30" spans="1:12" x14ac:dyDescent="0.25">
      <c r="A30" s="556"/>
      <c r="B30" s="451" t="s">
        <v>165</v>
      </c>
      <c r="C30" s="446">
        <v>1.7500000000000002E-2</v>
      </c>
      <c r="D30" s="446">
        <v>681.73385999999994</v>
      </c>
      <c r="E30" s="446">
        <v>111.65183999999999</v>
      </c>
      <c r="F30" s="446">
        <v>0</v>
      </c>
      <c r="G30" s="446">
        <v>0</v>
      </c>
      <c r="H30" s="446">
        <v>0</v>
      </c>
      <c r="I30" s="446">
        <v>0</v>
      </c>
      <c r="J30" s="446">
        <v>37.300290000000004</v>
      </c>
      <c r="K30" s="446">
        <v>42.834650000000003</v>
      </c>
      <c r="L30" s="446">
        <v>3.2186300000000001</v>
      </c>
    </row>
    <row r="31" spans="1:12" x14ac:dyDescent="0.25">
      <c r="A31" s="556"/>
      <c r="B31" s="451" t="s">
        <v>242</v>
      </c>
      <c r="C31" s="446">
        <v>1142.1456299999977</v>
      </c>
      <c r="D31" s="446">
        <v>2614.2334300000002</v>
      </c>
      <c r="E31" s="446">
        <v>265.44418999999971</v>
      </c>
      <c r="F31" s="446">
        <v>1368.4072299999998</v>
      </c>
      <c r="G31" s="446">
        <v>2070</v>
      </c>
      <c r="H31" s="446">
        <v>848</v>
      </c>
      <c r="I31" s="446">
        <v>5319.12212</v>
      </c>
      <c r="J31" s="446">
        <v>995.30079000000001</v>
      </c>
      <c r="K31" s="446">
        <v>2698.5889099999999</v>
      </c>
      <c r="L31" s="446">
        <v>2796.6596400000003</v>
      </c>
    </row>
    <row r="32" spans="1:12" x14ac:dyDescent="0.25">
      <c r="A32" s="556"/>
      <c r="B32" s="451" t="s">
        <v>374</v>
      </c>
      <c r="C32" s="449">
        <v>450000</v>
      </c>
      <c r="D32" s="449">
        <v>500000</v>
      </c>
      <c r="E32" s="449">
        <v>500000</v>
      </c>
      <c r="F32" s="449">
        <v>200000</v>
      </c>
      <c r="G32" s="449">
        <v>200000</v>
      </c>
      <c r="H32" s="449">
        <v>200000</v>
      </c>
      <c r="I32" s="446">
        <v>200000</v>
      </c>
      <c r="J32" s="446">
        <v>0</v>
      </c>
      <c r="K32" s="446">
        <v>0</v>
      </c>
      <c r="L32" s="446">
        <v>0</v>
      </c>
    </row>
    <row r="33" spans="1:12" x14ac:dyDescent="0.25">
      <c r="A33" s="556"/>
      <c r="B33" s="451" t="s">
        <v>166</v>
      </c>
      <c r="C33" s="446">
        <v>0</v>
      </c>
      <c r="D33" s="446">
        <v>0</v>
      </c>
      <c r="E33" s="446">
        <v>0</v>
      </c>
      <c r="F33" s="446">
        <v>0</v>
      </c>
      <c r="G33" s="446">
        <v>0</v>
      </c>
      <c r="H33" s="446">
        <v>0</v>
      </c>
      <c r="I33" s="446">
        <v>0</v>
      </c>
      <c r="J33" s="446">
        <v>0</v>
      </c>
      <c r="K33" s="446">
        <v>0</v>
      </c>
      <c r="L33" s="446">
        <v>0</v>
      </c>
    </row>
    <row r="34" spans="1:12" ht="15" x14ac:dyDescent="0.25">
      <c r="A34" s="343"/>
    </row>
    <row r="35" spans="1:12" ht="15" x14ac:dyDescent="0.25">
      <c r="A35" s="343"/>
      <c r="C35" s="147"/>
      <c r="D35" s="147"/>
      <c r="E35" s="147"/>
      <c r="F35" s="147"/>
      <c r="G35" s="147"/>
      <c r="H35" s="147"/>
      <c r="I35" s="147"/>
      <c r="J35" s="147"/>
      <c r="K35" s="147"/>
    </row>
    <row r="36" spans="1:12" ht="15" x14ac:dyDescent="0.25">
      <c r="A36" s="343"/>
      <c r="C36" s="147"/>
      <c r="D36" s="147"/>
      <c r="E36" s="147"/>
      <c r="F36" s="147"/>
      <c r="G36" s="147"/>
      <c r="H36" s="147"/>
      <c r="I36" s="147"/>
      <c r="J36" s="147"/>
      <c r="K36" s="147"/>
    </row>
    <row r="37" spans="1:12" ht="15" x14ac:dyDescent="0.25">
      <c r="A37" s="343"/>
      <c r="C37" s="147"/>
      <c r="D37" s="147"/>
      <c r="E37" s="147"/>
      <c r="F37" s="147"/>
      <c r="G37" s="147"/>
      <c r="H37" s="147"/>
      <c r="I37" s="147"/>
      <c r="J37" s="147"/>
      <c r="K37" s="147"/>
    </row>
    <row r="38" spans="1:12" ht="15" x14ac:dyDescent="0.25">
      <c r="A38" s="343"/>
    </row>
    <row r="45" spans="1:12" x14ac:dyDescent="0.25">
      <c r="C45" s="147"/>
      <c r="D45" s="147"/>
      <c r="E45" s="147"/>
      <c r="F45" s="147"/>
      <c r="G45" s="147"/>
      <c r="H45" s="147"/>
      <c r="I45" s="147"/>
      <c r="J45" s="147"/>
      <c r="K45" s="147"/>
    </row>
    <row r="46" spans="1:12" x14ac:dyDescent="0.25">
      <c r="C46" s="147"/>
      <c r="D46" s="147"/>
      <c r="E46" s="147"/>
      <c r="F46" s="147"/>
      <c r="G46" s="147"/>
      <c r="H46" s="147"/>
      <c r="I46" s="147"/>
      <c r="J46" s="147"/>
      <c r="K46" s="147"/>
    </row>
    <row r="47" spans="1:12" x14ac:dyDescent="0.25">
      <c r="C47" s="147"/>
      <c r="D47" s="147"/>
      <c r="E47" s="147"/>
      <c r="F47" s="147"/>
      <c r="G47" s="147"/>
      <c r="H47" s="147"/>
      <c r="I47" s="147"/>
      <c r="J47" s="147"/>
      <c r="K47" s="147"/>
    </row>
    <row r="48" spans="1:12" x14ac:dyDescent="0.25">
      <c r="C48" s="147"/>
      <c r="D48" s="147"/>
      <c r="E48" s="147"/>
      <c r="F48" s="147"/>
      <c r="G48" s="147"/>
      <c r="H48" s="147"/>
      <c r="I48" s="147"/>
      <c r="J48" s="147"/>
      <c r="K48" s="147"/>
    </row>
    <row r="49" spans="3:11" x14ac:dyDescent="0.25">
      <c r="C49" s="147"/>
      <c r="D49" s="147"/>
      <c r="E49" s="147"/>
      <c r="F49" s="147"/>
      <c r="G49" s="147"/>
      <c r="H49" s="147"/>
      <c r="I49" s="147"/>
      <c r="J49" s="147"/>
      <c r="K49" s="147"/>
    </row>
  </sheetData>
  <mergeCells count="2">
    <mergeCell ref="B1:L1"/>
    <mergeCell ref="A1:A33"/>
  </mergeCells>
  <phoneticPr fontId="0" type="noConversion"/>
  <printOptions verticalCentered="1"/>
  <pageMargins left="0.25" right="0.5" top="1" bottom="0.5" header="0.25" footer="0.25"/>
  <pageSetup scale="84" orientation="landscape" r:id="rId1"/>
  <headerFooter scaleWithDoc="0">
    <oddHeader>&amp;R&amp;"Times New Roman,Bold Italic"Pennsylvania Department of Revenue</oddHeader>
  </headerFooter>
  <colBreaks count="1" manualBreakCount="1">
    <brk id="13"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zoomScale="86" zoomScaleNormal="86" zoomScaleSheetLayoutView="100" workbookViewId="0">
      <selection sqref="A1:A34"/>
    </sheetView>
  </sheetViews>
  <sheetFormatPr defaultColWidth="9.33203125" defaultRowHeight="15.75" x14ac:dyDescent="0.25"/>
  <cols>
    <col min="1" max="1" width="4.83203125" style="82" customWidth="1"/>
    <col min="2" max="2" width="32.6640625" style="61" bestFit="1" customWidth="1"/>
    <col min="3" max="10" width="12" style="61" customWidth="1"/>
    <col min="11" max="12" width="12.83203125" style="61" customWidth="1"/>
    <col min="13" max="13" width="8.1640625" style="61" bestFit="1" customWidth="1"/>
    <col min="14" max="14" width="8.83203125" style="61" bestFit="1" customWidth="1"/>
    <col min="15" max="16384" width="9.33203125" style="61"/>
  </cols>
  <sheetData>
    <row r="1" spans="1:12" ht="18.75" customHeight="1" x14ac:dyDescent="0.3">
      <c r="A1" s="557" t="s">
        <v>232</v>
      </c>
      <c r="B1" s="555" t="s">
        <v>244</v>
      </c>
      <c r="C1" s="555"/>
      <c r="D1" s="555"/>
      <c r="E1" s="555"/>
      <c r="F1" s="555"/>
      <c r="G1" s="555"/>
      <c r="H1" s="555"/>
      <c r="I1" s="555"/>
      <c r="J1" s="555"/>
      <c r="K1" s="555"/>
      <c r="L1" s="555"/>
    </row>
    <row r="2" spans="1:12" s="82" customFormat="1" x14ac:dyDescent="0.25">
      <c r="A2" s="557"/>
      <c r="B2" s="302"/>
      <c r="C2" s="302"/>
      <c r="D2" s="302"/>
      <c r="E2" s="463"/>
      <c r="F2" s="302"/>
      <c r="G2" s="302"/>
      <c r="H2" s="302"/>
      <c r="I2" s="302"/>
      <c r="J2" s="302"/>
      <c r="K2" s="302"/>
    </row>
    <row r="3" spans="1:12" s="82" customFormat="1" x14ac:dyDescent="0.25">
      <c r="A3" s="557"/>
      <c r="B3" s="464"/>
      <c r="C3" s="464"/>
      <c r="D3" s="464"/>
      <c r="E3" s="464"/>
      <c r="F3" s="464"/>
      <c r="G3" s="464"/>
      <c r="H3" s="464"/>
      <c r="I3" s="464"/>
      <c r="J3" s="464"/>
      <c r="K3" s="302"/>
    </row>
    <row r="4" spans="1:12" s="82" customFormat="1" x14ac:dyDescent="0.25">
      <c r="A4" s="557"/>
      <c r="B4" s="464"/>
      <c r="C4" s="470">
        <f>'Page 23'!C4</f>
        <v>2008</v>
      </c>
      <c r="D4" s="470">
        <f>'Page 23'!D4</f>
        <v>2009</v>
      </c>
      <c r="E4" s="470">
        <f>'Page 23'!E4</f>
        <v>2010</v>
      </c>
      <c r="F4" s="470">
        <v>2011</v>
      </c>
      <c r="G4" s="470">
        <f>'Page 23'!G4</f>
        <v>2012</v>
      </c>
      <c r="H4" s="470">
        <f>'Page 23'!H4</f>
        <v>2013</v>
      </c>
      <c r="I4" s="470">
        <f>'Page 23'!I4</f>
        <v>2014</v>
      </c>
      <c r="J4" s="470">
        <f>'Page 23'!J4</f>
        <v>2015</v>
      </c>
      <c r="K4" s="470">
        <f>'Page 23'!K4</f>
        <v>2016</v>
      </c>
      <c r="L4" s="470">
        <v>2017</v>
      </c>
    </row>
    <row r="5" spans="1:12" s="82" customFormat="1" x14ac:dyDescent="0.25">
      <c r="A5" s="557"/>
      <c r="B5" s="464"/>
      <c r="C5" s="471"/>
      <c r="D5" s="471"/>
      <c r="E5" s="471"/>
      <c r="F5" s="471"/>
      <c r="G5" s="471"/>
      <c r="H5" s="471"/>
      <c r="I5" s="471"/>
      <c r="J5" s="471"/>
      <c r="K5" s="471"/>
      <c r="L5" s="471"/>
    </row>
    <row r="6" spans="1:12" s="137" customFormat="1" x14ac:dyDescent="0.25">
      <c r="A6" s="557"/>
      <c r="B6" s="437" t="s">
        <v>146</v>
      </c>
      <c r="C6" s="469">
        <v>1</v>
      </c>
      <c r="D6" s="469">
        <v>1</v>
      </c>
      <c r="E6" s="469">
        <v>1</v>
      </c>
      <c r="F6" s="469">
        <v>0.99999999999999989</v>
      </c>
      <c r="G6" s="469">
        <v>0.99999999999999989</v>
      </c>
      <c r="H6" s="469">
        <v>1</v>
      </c>
      <c r="I6" s="469">
        <v>1</v>
      </c>
      <c r="J6" s="469">
        <v>1.0000001446022204</v>
      </c>
      <c r="K6" s="469">
        <v>1</v>
      </c>
      <c r="L6" s="469">
        <v>0.99999999999999989</v>
      </c>
    </row>
    <row r="7" spans="1:12" s="82" customFormat="1" x14ac:dyDescent="0.25">
      <c r="A7" s="557"/>
      <c r="B7" s="137"/>
      <c r="C7" s="465"/>
      <c r="D7" s="465"/>
      <c r="E7" s="465"/>
      <c r="F7" s="465"/>
      <c r="G7" s="465"/>
    </row>
    <row r="8" spans="1:12" s="82" customFormat="1" x14ac:dyDescent="0.25">
      <c r="A8" s="557"/>
      <c r="B8" s="437" t="s">
        <v>147</v>
      </c>
      <c r="C8" s="469">
        <v>0.46345507919283119</v>
      </c>
      <c r="D8" s="469">
        <v>0.45496668371647947</v>
      </c>
      <c r="E8" s="469">
        <v>0.44827488161638629</v>
      </c>
      <c r="F8" s="469">
        <v>0.48334075589406317</v>
      </c>
      <c r="G8" s="469">
        <v>0.50699088523598768</v>
      </c>
      <c r="H8" s="469">
        <v>0.50621689327918307</v>
      </c>
      <c r="I8" s="469">
        <v>0.52903821319344257</v>
      </c>
      <c r="J8" s="469">
        <v>0.59828641743528366</v>
      </c>
      <c r="K8" s="469">
        <v>0.62433373750319843</v>
      </c>
      <c r="L8" s="469">
        <v>0.62810993585283481</v>
      </c>
    </row>
    <row r="9" spans="1:12" s="82" customFormat="1" x14ac:dyDescent="0.25">
      <c r="A9" s="557"/>
      <c r="B9" s="438" t="s">
        <v>148</v>
      </c>
      <c r="C9" s="466">
        <v>0.22177752846937274</v>
      </c>
      <c r="D9" s="466">
        <v>0.20356792479091634</v>
      </c>
      <c r="E9" s="466">
        <v>0.20782680857825481</v>
      </c>
      <c r="F9" s="466">
        <v>0.22529572724059277</v>
      </c>
      <c r="G9" s="466">
        <v>0.23253852701602798</v>
      </c>
      <c r="H9" s="466">
        <v>0.23852648682518576</v>
      </c>
      <c r="I9" s="466">
        <v>0.13116363707151305</v>
      </c>
      <c r="J9" s="466">
        <v>1.736310305650871E-3</v>
      </c>
      <c r="K9" s="466">
        <v>-3.1933895048725087E-4</v>
      </c>
      <c r="L9" s="466">
        <v>2.1841262735065535E-5</v>
      </c>
    </row>
    <row r="10" spans="1:12" s="82" customFormat="1" x14ac:dyDescent="0.25">
      <c r="A10" s="557"/>
      <c r="B10" s="438" t="s">
        <v>149</v>
      </c>
      <c r="C10" s="466">
        <v>5.8893228088089437E-2</v>
      </c>
      <c r="D10" s="466">
        <v>5.8522334955102798E-2</v>
      </c>
      <c r="E10" s="466">
        <v>5.5028028098991259E-2</v>
      </c>
      <c r="F10" s="466">
        <v>6.0274323712915946E-2</v>
      </c>
      <c r="G10" s="466">
        <v>6.4476030510952839E-2</v>
      </c>
      <c r="H10" s="466">
        <v>6.2901062353517181E-2</v>
      </c>
      <c r="I10" s="466">
        <v>3.8851444500600442E-2</v>
      </c>
      <c r="J10" s="466">
        <v>1.3035490208917527E-6</v>
      </c>
      <c r="K10" s="466">
        <v>1.8312773670914501E-5</v>
      </c>
      <c r="L10" s="466">
        <v>0</v>
      </c>
    </row>
    <row r="11" spans="1:12" s="82" customFormat="1" x14ac:dyDescent="0.25">
      <c r="A11" s="557"/>
      <c r="B11" s="438" t="s">
        <v>150</v>
      </c>
      <c r="C11" s="466">
        <v>1.4562470457753924E-2</v>
      </c>
      <c r="D11" s="466">
        <v>1.5539621925951172E-2</v>
      </c>
      <c r="E11" s="466">
        <v>1.5579550092721609E-2</v>
      </c>
      <c r="F11" s="466">
        <v>1.7102993083497196E-2</v>
      </c>
      <c r="G11" s="466">
        <v>2.0174259541921494E-2</v>
      </c>
      <c r="H11" s="466">
        <v>2.0017473437023408E-2</v>
      </c>
      <c r="I11" s="466">
        <v>1.4625671909444598E-2</v>
      </c>
      <c r="J11" s="466">
        <v>2.7517333059162347E-2</v>
      </c>
      <c r="K11" s="466">
        <v>3.5847494507205251E-2</v>
      </c>
      <c r="L11" s="466">
        <v>3.6218831724056086E-2</v>
      </c>
    </row>
    <row r="12" spans="1:12" s="82" customFormat="1" x14ac:dyDescent="0.25">
      <c r="A12" s="557"/>
      <c r="B12" s="438" t="s">
        <v>151</v>
      </c>
      <c r="C12" s="466">
        <v>4.1386233480325465E-4</v>
      </c>
      <c r="D12" s="466">
        <v>2.2494437001018396E-4</v>
      </c>
      <c r="E12" s="466">
        <v>2.1719866525767603E-4</v>
      </c>
      <c r="F12" s="466">
        <v>2.195681864990858E-4</v>
      </c>
      <c r="G12" s="466">
        <v>1.2136450150462987E-4</v>
      </c>
      <c r="H12" s="466">
        <v>5.6244436084344307E-4</v>
      </c>
      <c r="I12" s="466">
        <v>7.8119905234781543E-4</v>
      </c>
      <c r="J12" s="466">
        <v>1.3894798103318809E-3</v>
      </c>
      <c r="K12" s="466">
        <v>3.5529935595515496E-3</v>
      </c>
      <c r="L12" s="466">
        <v>4.018396168356214E-3</v>
      </c>
    </row>
    <row r="13" spans="1:12" s="82" customFormat="1" x14ac:dyDescent="0.25">
      <c r="A13" s="557"/>
      <c r="B13" s="438" t="s">
        <v>152</v>
      </c>
      <c r="C13" s="466">
        <v>0.16780798984281181</v>
      </c>
      <c r="D13" s="466">
        <v>0.17711185767449894</v>
      </c>
      <c r="E13" s="466">
        <v>0.16962329618116101</v>
      </c>
      <c r="F13" s="466">
        <v>0.18044814367055817</v>
      </c>
      <c r="G13" s="466">
        <v>0.18968070366558074</v>
      </c>
      <c r="H13" s="466">
        <v>0.18420942630261328</v>
      </c>
      <c r="I13" s="466">
        <v>0.21828259451341081</v>
      </c>
      <c r="J13" s="466">
        <v>0.28621228559426753</v>
      </c>
      <c r="K13" s="466">
        <v>0.31490351618183388</v>
      </c>
      <c r="L13" s="466">
        <v>0.32770676441538188</v>
      </c>
    </row>
    <row r="14" spans="1:12" s="82" customFormat="1" x14ac:dyDescent="0.25">
      <c r="A14" s="557"/>
      <c r="B14" s="438" t="s">
        <v>436</v>
      </c>
      <c r="C14" s="368" t="s">
        <v>524</v>
      </c>
      <c r="D14" s="368" t="s">
        <v>524</v>
      </c>
      <c r="E14" s="368" t="s">
        <v>524</v>
      </c>
      <c r="F14" s="368" t="s">
        <v>524</v>
      </c>
      <c r="G14" s="368" t="s">
        <v>524</v>
      </c>
      <c r="H14" s="368" t="s">
        <v>524</v>
      </c>
      <c r="I14" s="468">
        <v>2.5571778166151721E-2</v>
      </c>
      <c r="J14" s="466">
        <v>6.0204288283134386E-2</v>
      </c>
      <c r="K14" s="466">
        <v>5.6547985167579126E-2</v>
      </c>
      <c r="L14" s="466">
        <v>5.3133237484040245E-2</v>
      </c>
    </row>
    <row r="15" spans="1:12" s="82" customFormat="1" x14ac:dyDescent="0.25">
      <c r="A15" s="557"/>
      <c r="B15" s="438" t="s">
        <v>437</v>
      </c>
      <c r="C15" s="368" t="s">
        <v>524</v>
      </c>
      <c r="D15" s="368" t="s">
        <v>524</v>
      </c>
      <c r="E15" s="368" t="s">
        <v>524</v>
      </c>
      <c r="F15" s="368" t="s">
        <v>524</v>
      </c>
      <c r="G15" s="368" t="s">
        <v>524</v>
      </c>
      <c r="H15" s="368" t="s">
        <v>524</v>
      </c>
      <c r="I15" s="468">
        <v>9.9761887979974109E-2</v>
      </c>
      <c r="J15" s="466">
        <v>0.22122541683371569</v>
      </c>
      <c r="K15" s="466">
        <v>0.21378277426384495</v>
      </c>
      <c r="L15" s="466">
        <v>0.20701086479826539</v>
      </c>
    </row>
    <row r="16" spans="1:12" s="82" customFormat="1" x14ac:dyDescent="0.25">
      <c r="A16" s="557"/>
      <c r="B16" s="137"/>
      <c r="C16" s="465"/>
      <c r="D16" s="465"/>
      <c r="E16" s="465"/>
      <c r="F16" s="465"/>
      <c r="G16" s="465"/>
      <c r="H16" s="465"/>
      <c r="I16" s="465"/>
      <c r="J16" s="465"/>
      <c r="K16" s="465"/>
    </row>
    <row r="17" spans="1:12" s="82" customFormat="1" x14ac:dyDescent="0.25">
      <c r="A17" s="557"/>
      <c r="B17" s="437" t="s">
        <v>153</v>
      </c>
      <c r="C17" s="469">
        <v>0.32686932550946102</v>
      </c>
      <c r="D17" s="469">
        <v>0.34569216437113692</v>
      </c>
      <c r="E17" s="469">
        <v>0.32474204125741102</v>
      </c>
      <c r="F17" s="469">
        <v>0.35361133213113904</v>
      </c>
      <c r="G17" s="469">
        <v>0.36972100662119983</v>
      </c>
      <c r="H17" s="469">
        <v>0.36938274731928422</v>
      </c>
      <c r="I17" s="469">
        <v>0.36533379571865404</v>
      </c>
      <c r="J17" s="469">
        <v>0.36408337628551152</v>
      </c>
      <c r="K17" s="469">
        <v>0.36224296563182501</v>
      </c>
      <c r="L17" s="469">
        <v>0.36270372035250148</v>
      </c>
    </row>
    <row r="18" spans="1:12" s="137" customFormat="1" x14ac:dyDescent="0.25">
      <c r="A18" s="557"/>
      <c r="B18" s="438" t="s">
        <v>154</v>
      </c>
      <c r="C18" s="466">
        <v>7.6132646379444167E-3</v>
      </c>
      <c r="D18" s="466">
        <v>7.48657334181354E-3</v>
      </c>
      <c r="E18" s="466">
        <v>6.9838363458680766E-3</v>
      </c>
      <c r="F18" s="466">
        <v>9.2750302963643047E-3</v>
      </c>
      <c r="G18" s="466">
        <v>1.1907390186872337E-2</v>
      </c>
      <c r="H18" s="466">
        <v>1.1584946687806959E-2</v>
      </c>
      <c r="I18" s="466">
        <v>1.0979131562108373E-2</v>
      </c>
      <c r="J18" s="466">
        <v>1.3989482889011676E-2</v>
      </c>
      <c r="K18" s="466">
        <v>1.2568328035916992E-2</v>
      </c>
      <c r="L18" s="466">
        <v>1.1745199194652679E-2</v>
      </c>
    </row>
    <row r="19" spans="1:12" s="82" customFormat="1" x14ac:dyDescent="0.25">
      <c r="A19" s="557"/>
      <c r="B19" s="438" t="s">
        <v>155</v>
      </c>
      <c r="C19" s="466">
        <v>2.3989025464831202E-2</v>
      </c>
      <c r="D19" s="466">
        <v>4.1588514532275543E-2</v>
      </c>
      <c r="E19" s="466">
        <v>3.0467181190166882E-2</v>
      </c>
      <c r="F19" s="466">
        <v>3.3867644320793387E-2</v>
      </c>
      <c r="G19" s="466">
        <v>3.7933655453221853E-2</v>
      </c>
      <c r="H19" s="466">
        <v>3.6003474821820196E-2</v>
      </c>
      <c r="I19" s="466">
        <v>3.9102381557671269E-2</v>
      </c>
      <c r="J19" s="466">
        <v>3.6812438138256465E-2</v>
      </c>
      <c r="K19" s="466">
        <v>4.6114063041466216E-2</v>
      </c>
      <c r="L19" s="466">
        <v>4.423304327711973E-2</v>
      </c>
    </row>
    <row r="20" spans="1:12" s="82" customFormat="1" x14ac:dyDescent="0.25">
      <c r="A20" s="557"/>
      <c r="B20" s="438" t="s">
        <v>156</v>
      </c>
      <c r="C20" s="466">
        <v>2.2996743936866848E-2</v>
      </c>
      <c r="D20" s="466">
        <v>2.3999618200422467E-2</v>
      </c>
      <c r="E20" s="466">
        <v>2.291734222544561E-2</v>
      </c>
      <c r="F20" s="466">
        <v>2.4383365382221099E-2</v>
      </c>
      <c r="G20" s="466">
        <v>2.5627377843315528E-2</v>
      </c>
      <c r="H20" s="466">
        <v>2.5435811606384966E-2</v>
      </c>
      <c r="I20" s="466">
        <v>2.2258583592502917E-2</v>
      </c>
      <c r="J20" s="466">
        <v>2.9184655174460436E-2</v>
      </c>
      <c r="K20" s="466">
        <v>2.6860375892587385E-2</v>
      </c>
      <c r="L20" s="466">
        <v>2.5252011397509912E-2</v>
      </c>
    </row>
    <row r="21" spans="1:12" s="82" customFormat="1" x14ac:dyDescent="0.25">
      <c r="A21" s="557"/>
      <c r="B21" s="438" t="s">
        <v>157</v>
      </c>
      <c r="C21" s="466">
        <v>0.26025227118825972</v>
      </c>
      <c r="D21" s="466">
        <v>0.25992857385145712</v>
      </c>
      <c r="E21" s="466">
        <v>0.25299430915521026</v>
      </c>
      <c r="F21" s="466">
        <v>0.27460353620526068</v>
      </c>
      <c r="G21" s="466">
        <v>0.28298639516364532</v>
      </c>
      <c r="H21" s="466">
        <v>0.28471024596490663</v>
      </c>
      <c r="I21" s="466">
        <v>0.28037799947929887</v>
      </c>
      <c r="J21" s="466">
        <v>0.27869865091025914</v>
      </c>
      <c r="K21" s="466">
        <v>0.27107621437002621</v>
      </c>
      <c r="L21" s="466">
        <v>0.27465078297909573</v>
      </c>
    </row>
    <row r="22" spans="1:12" s="82" customFormat="1" x14ac:dyDescent="0.25">
      <c r="A22" s="557"/>
      <c r="B22" s="438" t="s">
        <v>158</v>
      </c>
      <c r="C22" s="466">
        <v>1.2018020281558872E-2</v>
      </c>
      <c r="D22" s="466">
        <v>1.2688884445168263E-2</v>
      </c>
      <c r="E22" s="466">
        <v>1.1379372340720204E-2</v>
      </c>
      <c r="F22" s="466">
        <v>1.1481755926499642E-2</v>
      </c>
      <c r="G22" s="466">
        <v>1.1266187974144805E-2</v>
      </c>
      <c r="H22" s="466">
        <v>1.1648268238365492E-2</v>
      </c>
      <c r="I22" s="466">
        <v>1.2616108229898329E-2</v>
      </c>
      <c r="J22" s="466">
        <v>5.398149173523813E-3</v>
      </c>
      <c r="K22" s="466">
        <v>5.6239842918282389E-3</v>
      </c>
      <c r="L22" s="466">
        <v>6.8226835041234534E-3</v>
      </c>
    </row>
    <row r="23" spans="1:12" s="82" customFormat="1" x14ac:dyDescent="0.25">
      <c r="A23" s="557"/>
      <c r="B23" s="137"/>
      <c r="C23" s="465"/>
      <c r="D23" s="465"/>
      <c r="E23" s="465"/>
      <c r="F23" s="465"/>
      <c r="G23" s="465"/>
      <c r="H23" s="465"/>
      <c r="I23" s="465"/>
      <c r="J23" s="465"/>
      <c r="K23" s="465"/>
    </row>
    <row r="24" spans="1:12" s="82" customFormat="1" x14ac:dyDescent="0.25">
      <c r="A24" s="557"/>
      <c r="B24" s="437" t="s">
        <v>159</v>
      </c>
      <c r="C24" s="469">
        <v>0.2096755952977078</v>
      </c>
      <c r="D24" s="469">
        <v>0.1993411519123835</v>
      </c>
      <c r="E24" s="469">
        <v>0.22698307712620266</v>
      </c>
      <c r="F24" s="469">
        <v>0.16304791197479776</v>
      </c>
      <c r="G24" s="469">
        <v>0.12328810814281246</v>
      </c>
      <c r="H24" s="469">
        <v>0.12440035940153271</v>
      </c>
      <c r="I24" s="469">
        <v>0.10562799108790338</v>
      </c>
      <c r="J24" s="469">
        <v>3.7630350881425259E-2</v>
      </c>
      <c r="K24" s="469">
        <v>1.3423296864976657E-2</v>
      </c>
      <c r="L24" s="469">
        <v>9.1863437946636661E-3</v>
      </c>
    </row>
    <row r="25" spans="1:12" s="137" customFormat="1" x14ac:dyDescent="0.25">
      <c r="A25" s="557"/>
      <c r="B25" s="438" t="s">
        <v>160</v>
      </c>
      <c r="C25" s="466">
        <v>0</v>
      </c>
      <c r="D25" s="466">
        <v>4.0097487430298508E-7</v>
      </c>
      <c r="E25" s="466">
        <v>-5.8241338454148341E-6</v>
      </c>
      <c r="F25" s="466">
        <v>5.6503235348314511E-5</v>
      </c>
      <c r="G25" s="466">
        <v>0</v>
      </c>
      <c r="H25" s="466">
        <v>0</v>
      </c>
      <c r="I25" s="466">
        <v>0</v>
      </c>
      <c r="J25" s="466">
        <v>0</v>
      </c>
      <c r="K25" s="466">
        <v>0</v>
      </c>
      <c r="L25" s="466">
        <v>0</v>
      </c>
    </row>
    <row r="26" spans="1:12" s="82" customFormat="1" x14ac:dyDescent="0.25">
      <c r="A26" s="557"/>
      <c r="B26" s="438" t="s">
        <v>161</v>
      </c>
      <c r="C26" s="466">
        <v>1.2465138900962144E-2</v>
      </c>
      <c r="D26" s="466">
        <v>1.1749802811017196E-2</v>
      </c>
      <c r="E26" s="466">
        <v>1.1204928045777553E-2</v>
      </c>
      <c r="F26" s="466">
        <v>1.1718551887987528E-2</v>
      </c>
      <c r="G26" s="466">
        <v>1.2328230915639246E-2</v>
      </c>
      <c r="H26" s="466">
        <v>1.2037302601274129E-2</v>
      </c>
      <c r="I26" s="466">
        <v>1.0130319947107809E-4</v>
      </c>
      <c r="J26" s="466">
        <v>0</v>
      </c>
      <c r="K26" s="466">
        <v>0</v>
      </c>
      <c r="L26" s="466">
        <v>0</v>
      </c>
    </row>
    <row r="27" spans="1:12" s="82" customFormat="1" x14ac:dyDescent="0.25">
      <c r="A27" s="557"/>
      <c r="B27" s="438" t="s">
        <v>162</v>
      </c>
      <c r="C27" s="466">
        <v>1.9376017916040076E-2</v>
      </c>
      <c r="D27" s="466">
        <v>-1.8939234453432017E-2</v>
      </c>
      <c r="E27" s="466">
        <v>1.5576087206479098E-2</v>
      </c>
      <c r="F27" s="466">
        <v>6.3020535047475901E-2</v>
      </c>
      <c r="G27" s="466">
        <v>1.7420569419045115E-2</v>
      </c>
      <c r="H27" s="466">
        <v>1.9546079671754327E-2</v>
      </c>
      <c r="I27" s="466">
        <v>1.4599214057924382E-2</v>
      </c>
      <c r="J27" s="466">
        <v>2.9653445008230871E-2</v>
      </c>
      <c r="K27" s="466">
        <v>7.127252895913835E-3</v>
      </c>
      <c r="L27" s="466">
        <v>5.4121164722989315E-3</v>
      </c>
    </row>
    <row r="28" spans="1:12" s="82" customFormat="1" x14ac:dyDescent="0.25">
      <c r="A28" s="557"/>
      <c r="B28" s="438" t="s">
        <v>163</v>
      </c>
      <c r="C28" s="466">
        <v>8.4764623444483038E-3</v>
      </c>
      <c r="D28" s="466">
        <v>9.2453052939635537E-3</v>
      </c>
      <c r="E28" s="466">
        <v>1.0405658407001233E-2</v>
      </c>
      <c r="F28" s="466">
        <v>7.8317249985724608E-3</v>
      </c>
      <c r="G28" s="466">
        <v>9.1537000639959568E-3</v>
      </c>
      <c r="H28" s="466">
        <v>8.9962127090904495E-3</v>
      </c>
      <c r="I28" s="466">
        <v>6.5393251828848586E-3</v>
      </c>
      <c r="J28" s="466">
        <v>7.1717156632429757E-3</v>
      </c>
      <c r="K28" s="466">
        <v>5.0640829456559877E-3</v>
      </c>
      <c r="L28" s="466">
        <v>2.6086454411182488E-3</v>
      </c>
    </row>
    <row r="29" spans="1:12" s="82" customFormat="1" x14ac:dyDescent="0.25">
      <c r="A29" s="557"/>
      <c r="B29" s="438" t="s">
        <v>164</v>
      </c>
      <c r="C29" s="466">
        <v>2.5949055092149107E-4</v>
      </c>
      <c r="D29" s="466">
        <v>4.3450104223285752E-4</v>
      </c>
      <c r="E29" s="466">
        <v>3.4192742638339648E-4</v>
      </c>
      <c r="F29" s="466">
        <v>5.5291091537599103E-4</v>
      </c>
      <c r="G29" s="466">
        <v>6.8552303750908682E-4</v>
      </c>
      <c r="H29" s="466">
        <v>6.9570932345682695E-4</v>
      </c>
      <c r="I29" s="466">
        <v>4.7364325663196198E-4</v>
      </c>
      <c r="J29" s="466">
        <v>4.0961869172191249E-4</v>
      </c>
      <c r="K29" s="466">
        <v>2.0040008170284991E-4</v>
      </c>
      <c r="L29" s="466">
        <v>1.5059232906784164E-4</v>
      </c>
    </row>
    <row r="30" spans="1:12" s="82" customFormat="1" x14ac:dyDescent="0.25">
      <c r="A30" s="557"/>
      <c r="B30" s="438" t="s">
        <v>165</v>
      </c>
      <c r="C30" s="466">
        <v>6.5594035308348115E-9</v>
      </c>
      <c r="D30" s="466">
        <v>2.666414506789852E-4</v>
      </c>
      <c r="E30" s="466">
        <v>4.227529854835038E-5</v>
      </c>
      <c r="F30" s="466">
        <v>0</v>
      </c>
      <c r="G30" s="466">
        <v>0</v>
      </c>
      <c r="H30" s="466">
        <v>0</v>
      </c>
      <c r="I30" s="466">
        <v>0</v>
      </c>
      <c r="J30" s="466">
        <v>1.4283040954482639E-5</v>
      </c>
      <c r="K30" s="466">
        <v>1.6118104672435481E-5</v>
      </c>
      <c r="L30" s="466">
        <v>1.1667920914035839E-6</v>
      </c>
    </row>
    <row r="31" spans="1:12" s="82" customFormat="1" x14ac:dyDescent="0.25">
      <c r="A31" s="557"/>
      <c r="B31" s="438" t="s">
        <v>242</v>
      </c>
      <c r="C31" s="466">
        <v>4.28102518751402E-4</v>
      </c>
      <c r="D31" s="466">
        <v>1.0224855109715388E-3</v>
      </c>
      <c r="E31" s="466">
        <v>1.0050647065176024E-4</v>
      </c>
      <c r="F31" s="466">
        <v>5.4274411919276499E-4</v>
      </c>
      <c r="G31" s="466">
        <v>8.5742156353100282E-4</v>
      </c>
      <c r="H31" s="466">
        <v>3.5095865930481214E-4</v>
      </c>
      <c r="I31" s="466">
        <v>2.1739402409543091E-3</v>
      </c>
      <c r="J31" s="466">
        <v>3.8112094961189106E-4</v>
      </c>
      <c r="K31" s="466">
        <v>1.0154428370315518E-3</v>
      </c>
      <c r="L31" s="466">
        <v>1.0138227600872403E-3</v>
      </c>
    </row>
    <row r="32" spans="1:12" s="82" customFormat="1" x14ac:dyDescent="0.25">
      <c r="A32" s="557"/>
      <c r="B32" s="438" t="s">
        <v>374</v>
      </c>
      <c r="C32" s="468">
        <v>0.16867037650718086</v>
      </c>
      <c r="D32" s="468">
        <v>0.19556124928207705</v>
      </c>
      <c r="E32" s="466">
        <v>0.18931751840520669</v>
      </c>
      <c r="F32" s="466">
        <v>7.9324941770844801E-2</v>
      </c>
      <c r="G32" s="466">
        <v>8.2842663143092063E-2</v>
      </c>
      <c r="H32" s="466">
        <v>8.2773268703965133E-2</v>
      </c>
      <c r="I32" s="466">
        <v>8.174056515003679E-2</v>
      </c>
      <c r="J32" s="466">
        <v>0</v>
      </c>
      <c r="K32" s="466">
        <v>0</v>
      </c>
      <c r="L32" s="466">
        <v>0</v>
      </c>
    </row>
    <row r="33" spans="1:12" s="82" customFormat="1" x14ac:dyDescent="0.25">
      <c r="A33" s="557"/>
      <c r="B33" s="438" t="s">
        <v>166</v>
      </c>
      <c r="C33" s="466">
        <v>0</v>
      </c>
      <c r="D33" s="466">
        <v>0</v>
      </c>
      <c r="E33" s="466">
        <v>0</v>
      </c>
      <c r="F33" s="466">
        <v>0</v>
      </c>
      <c r="G33" s="466">
        <v>0</v>
      </c>
      <c r="H33" s="466">
        <v>0</v>
      </c>
      <c r="I33" s="466">
        <v>0</v>
      </c>
      <c r="J33" s="466">
        <v>0</v>
      </c>
      <c r="K33" s="466">
        <v>0</v>
      </c>
      <c r="L33" s="466">
        <v>0</v>
      </c>
    </row>
    <row r="34" spans="1:12" ht="15" x14ac:dyDescent="0.25">
      <c r="A34" s="557"/>
    </row>
    <row r="35" spans="1:12" ht="15.75" customHeight="1" x14ac:dyDescent="0.25">
      <c r="C35" s="64"/>
      <c r="D35" s="64"/>
      <c r="E35" s="64"/>
      <c r="F35" s="64"/>
      <c r="G35" s="64"/>
      <c r="H35" s="64"/>
      <c r="I35" s="64"/>
      <c r="J35" s="64"/>
      <c r="K35" s="64"/>
    </row>
    <row r="36" spans="1:12" ht="15.75" customHeight="1" x14ac:dyDescent="0.25">
      <c r="C36" s="142"/>
      <c r="D36" s="142"/>
      <c r="E36" s="142"/>
      <c r="F36" s="142"/>
      <c r="G36" s="142"/>
      <c r="H36" s="142"/>
      <c r="I36" s="142"/>
      <c r="J36" s="142"/>
      <c r="K36" s="142"/>
    </row>
    <row r="37" spans="1:12" ht="15.75" customHeight="1" x14ac:dyDescent="0.25">
      <c r="C37" s="65"/>
      <c r="D37" s="65"/>
      <c r="E37" s="65"/>
      <c r="F37" s="65"/>
      <c r="G37" s="65"/>
    </row>
    <row r="38" spans="1:12" ht="15.75" customHeight="1" x14ac:dyDescent="0.25">
      <c r="C38" s="142"/>
      <c r="D38" s="142"/>
      <c r="E38" s="142"/>
      <c r="F38" s="142"/>
      <c r="G38" s="142"/>
      <c r="H38" s="142"/>
      <c r="I38" s="142"/>
      <c r="J38" s="142"/>
      <c r="K38" s="142"/>
    </row>
    <row r="39" spans="1:12" x14ac:dyDescent="0.25">
      <c r="C39" s="176"/>
      <c r="D39" s="176"/>
      <c r="E39" s="176"/>
      <c r="F39" s="176"/>
      <c r="G39" s="176"/>
      <c r="H39" s="176"/>
      <c r="I39" s="176"/>
      <c r="J39" s="176"/>
      <c r="K39" s="176"/>
    </row>
    <row r="40" spans="1:12" x14ac:dyDescent="0.25">
      <c r="C40" s="176"/>
      <c r="D40" s="176"/>
      <c r="E40" s="176"/>
      <c r="F40" s="176"/>
      <c r="G40" s="176"/>
      <c r="H40" s="176"/>
      <c r="I40" s="176"/>
      <c r="J40" s="176"/>
      <c r="K40" s="176"/>
    </row>
    <row r="41" spans="1:12" x14ac:dyDescent="0.25">
      <c r="C41" s="176"/>
      <c r="D41" s="176"/>
      <c r="E41" s="176"/>
      <c r="F41" s="176"/>
      <c r="G41" s="176"/>
      <c r="H41" s="176"/>
      <c r="I41" s="176"/>
      <c r="J41" s="176"/>
      <c r="K41" s="176"/>
    </row>
    <row r="42" spans="1:12" x14ac:dyDescent="0.25">
      <c r="C42" s="176"/>
      <c r="D42" s="176"/>
      <c r="E42" s="176"/>
      <c r="F42" s="176"/>
      <c r="G42" s="176"/>
      <c r="H42" s="176"/>
      <c r="I42" s="176"/>
      <c r="J42" s="176"/>
      <c r="K42" s="176"/>
    </row>
    <row r="43" spans="1:12" x14ac:dyDescent="0.25">
      <c r="C43" s="176"/>
      <c r="D43" s="176"/>
      <c r="E43" s="176"/>
      <c r="F43" s="176"/>
      <c r="G43" s="176"/>
      <c r="H43" s="176"/>
      <c r="I43" s="176"/>
      <c r="J43" s="176"/>
      <c r="K43" s="176"/>
    </row>
    <row r="44" spans="1:12" x14ac:dyDescent="0.25">
      <c r="C44" s="65"/>
      <c r="D44" s="65"/>
      <c r="E44" s="65"/>
      <c r="F44" s="65"/>
      <c r="G44" s="65"/>
      <c r="H44" s="65"/>
      <c r="I44" s="65"/>
      <c r="J44" s="65"/>
      <c r="K44" s="65"/>
    </row>
    <row r="45" spans="1:12" x14ac:dyDescent="0.25">
      <c r="C45" s="142"/>
      <c r="D45" s="142"/>
      <c r="E45" s="142"/>
      <c r="F45" s="142"/>
      <c r="G45" s="142"/>
      <c r="H45" s="142"/>
      <c r="I45" s="142"/>
      <c r="J45" s="142"/>
      <c r="K45" s="142"/>
    </row>
    <row r="46" spans="1:12" x14ac:dyDescent="0.25">
      <c r="C46" s="176"/>
      <c r="D46" s="176"/>
      <c r="E46" s="176"/>
      <c r="F46" s="176"/>
      <c r="G46" s="176"/>
      <c r="H46" s="176"/>
      <c r="I46" s="176"/>
      <c r="J46" s="176"/>
      <c r="K46" s="176"/>
    </row>
    <row r="47" spans="1:12" x14ac:dyDescent="0.25">
      <c r="C47" s="176"/>
      <c r="D47" s="176"/>
      <c r="E47" s="176"/>
      <c r="F47" s="176"/>
      <c r="G47" s="176"/>
      <c r="H47" s="176"/>
      <c r="I47" s="176"/>
      <c r="J47" s="176"/>
      <c r="K47" s="176"/>
    </row>
    <row r="48" spans="1:12" x14ac:dyDescent="0.25">
      <c r="C48" s="176"/>
      <c r="D48" s="176"/>
      <c r="E48" s="176"/>
      <c r="F48" s="176"/>
      <c r="G48" s="176"/>
      <c r="H48" s="176"/>
      <c r="I48" s="176"/>
      <c r="J48" s="176"/>
      <c r="K48" s="176"/>
    </row>
    <row r="49" spans="3:11" x14ac:dyDescent="0.25">
      <c r="C49" s="176"/>
      <c r="D49" s="176"/>
      <c r="E49" s="176"/>
      <c r="F49" s="176"/>
      <c r="G49" s="176"/>
      <c r="H49" s="176"/>
      <c r="I49" s="176"/>
      <c r="J49" s="176"/>
      <c r="K49" s="176"/>
    </row>
    <row r="50" spans="3:11" x14ac:dyDescent="0.25">
      <c r="C50" s="176"/>
      <c r="D50" s="176"/>
      <c r="E50" s="176"/>
      <c r="F50" s="176"/>
      <c r="G50" s="176"/>
      <c r="H50" s="176"/>
      <c r="I50" s="176"/>
      <c r="J50" s="176"/>
      <c r="K50" s="176"/>
    </row>
    <row r="51" spans="3:11" x14ac:dyDescent="0.25">
      <c r="C51" s="65"/>
      <c r="D51" s="65"/>
      <c r="E51" s="65"/>
      <c r="F51" s="65"/>
      <c r="G51" s="65"/>
      <c r="H51" s="65"/>
      <c r="I51" s="65"/>
      <c r="J51" s="65"/>
      <c r="K51" s="65"/>
    </row>
    <row r="52" spans="3:11" x14ac:dyDescent="0.25">
      <c r="C52" s="142"/>
      <c r="D52" s="142"/>
      <c r="E52" s="142"/>
      <c r="F52" s="142"/>
      <c r="G52" s="142"/>
      <c r="H52" s="142"/>
      <c r="I52" s="142"/>
      <c r="J52" s="142"/>
      <c r="K52" s="142"/>
    </row>
    <row r="53" spans="3:11" x14ac:dyDescent="0.25">
      <c r="C53" s="176"/>
      <c r="D53" s="176"/>
      <c r="E53" s="176"/>
      <c r="F53" s="176"/>
      <c r="G53" s="176"/>
      <c r="H53" s="176"/>
      <c r="I53" s="176"/>
      <c r="J53" s="176"/>
      <c r="K53" s="176"/>
    </row>
    <row r="54" spans="3:11" x14ac:dyDescent="0.25">
      <c r="C54" s="176"/>
      <c r="D54" s="176"/>
      <c r="E54" s="176"/>
      <c r="F54" s="176"/>
      <c r="G54" s="176"/>
      <c r="H54" s="176"/>
      <c r="I54" s="176"/>
      <c r="J54" s="176"/>
      <c r="K54" s="176"/>
    </row>
    <row r="55" spans="3:11" x14ac:dyDescent="0.25">
      <c r="C55" s="176"/>
      <c r="D55" s="176"/>
      <c r="E55" s="176"/>
      <c r="F55" s="176"/>
      <c r="G55" s="176"/>
      <c r="H55" s="176"/>
      <c r="I55" s="176"/>
      <c r="J55" s="176"/>
      <c r="K55" s="176"/>
    </row>
    <row r="56" spans="3:11" x14ac:dyDescent="0.25">
      <c r="C56" s="176"/>
      <c r="D56" s="176"/>
      <c r="E56" s="176"/>
      <c r="F56" s="176"/>
      <c r="G56" s="176"/>
      <c r="H56" s="176"/>
      <c r="I56" s="176"/>
      <c r="J56" s="176"/>
      <c r="K56" s="176"/>
    </row>
    <row r="57" spans="3:11" x14ac:dyDescent="0.25">
      <c r="C57" s="176"/>
      <c r="D57" s="176"/>
      <c r="E57" s="176"/>
      <c r="F57" s="176"/>
      <c r="G57" s="176"/>
      <c r="H57" s="176"/>
      <c r="I57" s="176"/>
      <c r="J57" s="176"/>
      <c r="K57" s="176"/>
    </row>
    <row r="58" spans="3:11" x14ac:dyDescent="0.25">
      <c r="C58" s="176"/>
      <c r="D58" s="176"/>
      <c r="E58" s="176"/>
      <c r="F58" s="176"/>
      <c r="G58" s="176"/>
      <c r="H58" s="176"/>
      <c r="I58" s="176"/>
      <c r="J58" s="176"/>
      <c r="K58" s="176"/>
    </row>
    <row r="59" spans="3:11" x14ac:dyDescent="0.25">
      <c r="C59" s="176"/>
      <c r="D59" s="176"/>
      <c r="E59" s="176"/>
      <c r="F59" s="176"/>
      <c r="G59" s="176"/>
      <c r="H59" s="176"/>
      <c r="I59" s="176"/>
      <c r="J59" s="176"/>
      <c r="K59" s="176"/>
    </row>
    <row r="60" spans="3:11" x14ac:dyDescent="0.25">
      <c r="C60" s="176"/>
      <c r="D60" s="176"/>
      <c r="E60" s="176"/>
      <c r="F60" s="176"/>
      <c r="G60" s="176"/>
      <c r="H60" s="176"/>
      <c r="I60" s="176"/>
      <c r="J60" s="176"/>
      <c r="K60" s="176"/>
    </row>
    <row r="61" spans="3:11" x14ac:dyDescent="0.25">
      <c r="C61" s="176"/>
      <c r="D61" s="176"/>
      <c r="E61" s="176"/>
      <c r="F61" s="176"/>
      <c r="G61" s="176"/>
      <c r="H61" s="176"/>
      <c r="I61" s="176"/>
      <c r="J61" s="176"/>
      <c r="K61" s="176"/>
    </row>
  </sheetData>
  <mergeCells count="2">
    <mergeCell ref="A1:A34"/>
    <mergeCell ref="B1:L1"/>
  </mergeCells>
  <phoneticPr fontId="0" type="noConversion"/>
  <printOptions verticalCentered="1"/>
  <pageMargins left="0.25" right="0.5" top="1" bottom="0.5" header="0.25" footer="0.25"/>
  <pageSetup scale="89" orientation="landscape" r:id="rId1"/>
  <headerFooter scaleWithDoc="0">
    <oddHeader>&amp;R&amp;"Times New Roman,Bold Italic"Pennsylvania Department of Revenue</oddHeader>
  </headerFooter>
  <rowBreaks count="1" manualBreakCount="1">
    <brk id="101" max="65535"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zoomScale="86" zoomScaleNormal="86" zoomScaleSheetLayoutView="100" workbookViewId="0">
      <selection sqref="A1:A35"/>
    </sheetView>
  </sheetViews>
  <sheetFormatPr defaultColWidth="9.33203125" defaultRowHeight="15.75" x14ac:dyDescent="0.25"/>
  <cols>
    <col min="1" max="1" width="5" style="82" customWidth="1"/>
    <col min="2" max="2" width="34.33203125" style="61" bestFit="1" customWidth="1"/>
    <col min="3" max="12" width="11.83203125" style="61" customWidth="1"/>
    <col min="13" max="13" width="12.83203125" style="61" customWidth="1"/>
    <col min="14" max="14" width="13.1640625" style="61" customWidth="1"/>
    <col min="15" max="15" width="11.1640625" style="61" customWidth="1"/>
    <col min="16" max="16" width="9.33203125" style="61" bestFit="1"/>
    <col min="17" max="17" width="16" style="61" bestFit="1" customWidth="1"/>
    <col min="18" max="19" width="16.33203125" style="61" bestFit="1" customWidth="1"/>
    <col min="20" max="20" width="12.6640625" style="61" customWidth="1"/>
    <col min="21" max="21" width="8.1640625" style="61" bestFit="1" customWidth="1"/>
    <col min="22" max="22" width="17.33203125" style="61" bestFit="1" customWidth="1"/>
    <col min="23" max="23" width="16.33203125" style="61" bestFit="1" customWidth="1"/>
    <col min="24" max="25" width="8.1640625" style="61" bestFit="1" customWidth="1"/>
    <col min="26" max="26" width="8.83203125" style="61" bestFit="1" customWidth="1"/>
    <col min="27" max="16384" width="9.33203125" style="61"/>
  </cols>
  <sheetData>
    <row r="1" spans="1:12" ht="19.5" customHeight="1" x14ac:dyDescent="0.3">
      <c r="A1" s="557" t="s">
        <v>346</v>
      </c>
      <c r="B1" s="555" t="s">
        <v>251</v>
      </c>
      <c r="C1" s="555"/>
      <c r="D1" s="555"/>
      <c r="E1" s="555"/>
      <c r="F1" s="555"/>
      <c r="G1" s="555"/>
      <c r="H1" s="555"/>
      <c r="I1" s="555"/>
      <c r="J1" s="555"/>
      <c r="K1" s="555"/>
      <c r="L1" s="555"/>
    </row>
    <row r="2" spans="1:12" s="82" customFormat="1" x14ac:dyDescent="0.25">
      <c r="A2" s="557"/>
      <c r="B2" s="302"/>
      <c r="C2" s="302"/>
      <c r="D2" s="302"/>
      <c r="E2" s="302"/>
      <c r="F2" s="463"/>
      <c r="G2" s="302"/>
      <c r="H2" s="302"/>
      <c r="I2" s="302"/>
      <c r="J2" s="302"/>
      <c r="K2" s="302"/>
      <c r="L2" s="302"/>
    </row>
    <row r="3" spans="1:12" s="82" customFormat="1" x14ac:dyDescent="0.25">
      <c r="A3" s="557"/>
      <c r="B3" s="464"/>
      <c r="C3" s="464"/>
      <c r="D3" s="464"/>
      <c r="E3" s="464"/>
      <c r="F3" s="464"/>
      <c r="G3" s="464"/>
      <c r="H3" s="464"/>
      <c r="I3" s="464"/>
      <c r="J3" s="464"/>
      <c r="K3" s="464"/>
      <c r="L3" s="302"/>
    </row>
    <row r="4" spans="1:12" s="82" customFormat="1" x14ac:dyDescent="0.25">
      <c r="A4" s="557"/>
      <c r="B4" s="464"/>
      <c r="C4" s="452">
        <f>'Page 24'!C4</f>
        <v>2008</v>
      </c>
      <c r="D4" s="452">
        <f>'Page 24'!D4</f>
        <v>2009</v>
      </c>
      <c r="E4" s="452">
        <f>'Page 24'!E4</f>
        <v>2010</v>
      </c>
      <c r="F4" s="452">
        <f>'Page 24'!F4</f>
        <v>2011</v>
      </c>
      <c r="G4" s="452">
        <f>'Page 24'!G4</f>
        <v>2012</v>
      </c>
      <c r="H4" s="452">
        <f>'Page 24'!H4</f>
        <v>2013</v>
      </c>
      <c r="I4" s="452">
        <f>'Page 24'!I4</f>
        <v>2014</v>
      </c>
      <c r="J4" s="452">
        <f>'Page 24'!J4</f>
        <v>2015</v>
      </c>
      <c r="K4" s="452">
        <f>'Page 24'!K4</f>
        <v>2016</v>
      </c>
      <c r="L4" s="472">
        <v>2017</v>
      </c>
    </row>
    <row r="5" spans="1:12" s="82" customFormat="1" x14ac:dyDescent="0.25">
      <c r="A5" s="557"/>
      <c r="B5" s="464"/>
      <c r="C5" s="473"/>
      <c r="D5" s="473"/>
      <c r="E5" s="473"/>
      <c r="F5" s="473"/>
      <c r="G5" s="473"/>
      <c r="H5" s="473"/>
      <c r="I5" s="473"/>
      <c r="J5" s="473"/>
      <c r="K5" s="473"/>
      <c r="L5" s="474"/>
    </row>
    <row r="6" spans="1:12" s="82" customFormat="1" x14ac:dyDescent="0.25">
      <c r="A6" s="557"/>
      <c r="B6" s="437" t="s">
        <v>146</v>
      </c>
      <c r="C6" s="469">
        <v>0.16463830882916791</v>
      </c>
      <c r="D6" s="469">
        <v>-4.1673490323733568E-2</v>
      </c>
      <c r="E6" s="469">
        <v>3.2980206636274288E-2</v>
      </c>
      <c r="F6" s="469">
        <v>-4.5356912068790341E-2</v>
      </c>
      <c r="G6" s="469">
        <v>-4.246267851349967E-2</v>
      </c>
      <c r="H6" s="469">
        <v>8.3836775100809167E-4</v>
      </c>
      <c r="I6" s="469">
        <v>1.2633917468429304E-2</v>
      </c>
      <c r="J6" s="469">
        <v>6.7331107772037213E-2</v>
      </c>
      <c r="K6" s="469">
        <v>1.7629583784700545E-2</v>
      </c>
      <c r="L6" s="469">
        <v>3.7997547200142298E-2</v>
      </c>
    </row>
    <row r="7" spans="1:12" s="82" customFormat="1" x14ac:dyDescent="0.25">
      <c r="A7" s="557"/>
      <c r="B7" s="137"/>
    </row>
    <row r="8" spans="1:12" s="137" customFormat="1" x14ac:dyDescent="0.25">
      <c r="A8" s="557"/>
      <c r="B8" s="437" t="s">
        <v>147</v>
      </c>
      <c r="C8" s="469">
        <v>-1.5053660221080152E-2</v>
      </c>
      <c r="D8" s="469">
        <v>-5.9225686372100475E-2</v>
      </c>
      <c r="E8" s="469">
        <v>1.778678838494821E-2</v>
      </c>
      <c r="F8" s="469">
        <v>2.9319131301615949E-2</v>
      </c>
      <c r="G8" s="469">
        <v>4.3901499035583838E-3</v>
      </c>
      <c r="H8" s="469">
        <v>-6.8955093403922437E-4</v>
      </c>
      <c r="I8" s="469">
        <v>5.8285579618375952E-2</v>
      </c>
      <c r="J8" s="469">
        <v>0.20703890335549749</v>
      </c>
      <c r="K8" s="469">
        <v>6.1933654054332224E-2</v>
      </c>
      <c r="L8" s="469">
        <v>4.4275735273622378E-2</v>
      </c>
    </row>
    <row r="9" spans="1:12" s="82" customFormat="1" x14ac:dyDescent="0.25">
      <c r="A9" s="557"/>
      <c r="B9" s="438" t="s">
        <v>148</v>
      </c>
      <c r="C9" s="383">
        <v>4.1574730712254241E-3</v>
      </c>
      <c r="D9" s="383">
        <v>-0.12035930694456917</v>
      </c>
      <c r="E9" s="383">
        <v>5.4591384621230879E-2</v>
      </c>
      <c r="F9" s="383">
        <v>3.4885779279443835E-2</v>
      </c>
      <c r="G9" s="383">
        <v>-1.1679799574889693E-2</v>
      </c>
      <c r="H9" s="383">
        <v>2.6610354864107105E-2</v>
      </c>
      <c r="I9" s="383">
        <v>-0.44316143081218123</v>
      </c>
      <c r="J9" s="383">
        <v>-0.98587094683143062</v>
      </c>
      <c r="K9" s="383">
        <v>-1.1871605335825999</v>
      </c>
      <c r="L9" s="383">
        <v>1.0709940867287251</v>
      </c>
    </row>
    <row r="10" spans="1:12" s="82" customFormat="1" x14ac:dyDescent="0.25">
      <c r="A10" s="557"/>
      <c r="B10" s="438" t="s">
        <v>149</v>
      </c>
      <c r="C10" s="383">
        <v>-3.4828113863455593E-2</v>
      </c>
      <c r="D10" s="383">
        <v>-4.7708763531484094E-2</v>
      </c>
      <c r="E10" s="383">
        <v>-2.8697951301986768E-2</v>
      </c>
      <c r="F10" s="383">
        <v>4.5657431313956366E-2</v>
      </c>
      <c r="G10" s="383">
        <v>2.4286989093334526E-2</v>
      </c>
      <c r="H10" s="383">
        <v>-2.3609299815622611E-2</v>
      </c>
      <c r="I10" s="383">
        <v>-0.37453694783661434</v>
      </c>
      <c r="J10" s="383">
        <v>-0.99996418875955873</v>
      </c>
      <c r="K10" s="383" t="s">
        <v>370</v>
      </c>
      <c r="L10" s="383">
        <v>-1</v>
      </c>
    </row>
    <row r="11" spans="1:12" s="82" customFormat="1" x14ac:dyDescent="0.25">
      <c r="A11" s="557"/>
      <c r="B11" s="438" t="s">
        <v>150</v>
      </c>
      <c r="C11" s="383">
        <v>-3.7525399673981739E-2</v>
      </c>
      <c r="D11" s="383">
        <v>2.2630856844496824E-2</v>
      </c>
      <c r="E11" s="383">
        <v>3.5634389997856265E-2</v>
      </c>
      <c r="F11" s="383">
        <v>4.7992659154103903E-2</v>
      </c>
      <c r="G11" s="383">
        <v>0.12948688866539262</v>
      </c>
      <c r="H11" s="383">
        <v>-6.9397392464839343E-3</v>
      </c>
      <c r="I11" s="383">
        <v>-0.26012383691359825</v>
      </c>
      <c r="J11" s="383">
        <v>1.0081200890334456</v>
      </c>
      <c r="K11" s="383">
        <v>0.32569064148261212</v>
      </c>
      <c r="L11" s="383">
        <v>4.8749961715411093E-2</v>
      </c>
    </row>
    <row r="12" spans="1:12" s="82" customFormat="1" x14ac:dyDescent="0.25">
      <c r="A12" s="557"/>
      <c r="B12" s="438" t="s">
        <v>151</v>
      </c>
      <c r="C12" s="383">
        <v>4.7796727297662445</v>
      </c>
      <c r="D12" s="383">
        <v>-0.47912594393093116</v>
      </c>
      <c r="E12" s="383">
        <v>-2.5892974834641779E-3</v>
      </c>
      <c r="F12" s="383">
        <v>-3.4942266692703845E-2</v>
      </c>
      <c r="G12" s="383">
        <v>-0.47072915458646608</v>
      </c>
      <c r="H12" s="383">
        <v>3.6382252559726962</v>
      </c>
      <c r="I12" s="383">
        <v>0.40648339955849905</v>
      </c>
      <c r="J12" s="383">
        <v>0.8984086331534753</v>
      </c>
      <c r="K12" s="383">
        <v>1.6021474585748474</v>
      </c>
      <c r="L12" s="383">
        <v>0.17396367218821104</v>
      </c>
    </row>
    <row r="13" spans="1:12" s="82" customFormat="1" x14ac:dyDescent="0.25">
      <c r="A13" s="557"/>
      <c r="B13" s="438" t="s">
        <v>152</v>
      </c>
      <c r="C13" s="383">
        <v>-3.2577604362827736E-2</v>
      </c>
      <c r="D13" s="383">
        <v>1.1459517192666059E-2</v>
      </c>
      <c r="E13" s="383">
        <v>-1.0695783782239902E-2</v>
      </c>
      <c r="F13" s="383">
        <v>1.5565532349609159E-2</v>
      </c>
      <c r="G13" s="383">
        <v>6.5293509320198629E-3</v>
      </c>
      <c r="H13" s="383">
        <v>-2.8030485008625771E-2</v>
      </c>
      <c r="I13" s="383">
        <v>0.19994054177319856</v>
      </c>
      <c r="J13" s="383">
        <v>0.39948527056071798</v>
      </c>
      <c r="K13" s="383">
        <v>0.1196414348150423</v>
      </c>
      <c r="L13" s="383">
        <v>8.0200125385847545E-2</v>
      </c>
    </row>
    <row r="14" spans="1:12" s="82" customFormat="1" x14ac:dyDescent="0.25">
      <c r="A14" s="557"/>
      <c r="B14" s="438" t="s">
        <v>436</v>
      </c>
      <c r="C14" s="467" t="s">
        <v>504</v>
      </c>
      <c r="D14" s="467" t="s">
        <v>504</v>
      </c>
      <c r="E14" s="467" t="s">
        <v>504</v>
      </c>
      <c r="F14" s="467" t="s">
        <v>504</v>
      </c>
      <c r="G14" s="467" t="s">
        <v>504</v>
      </c>
      <c r="H14" s="467" t="s">
        <v>504</v>
      </c>
      <c r="I14" s="383" t="s">
        <v>36</v>
      </c>
      <c r="J14" s="383">
        <v>1.5128447966485326</v>
      </c>
      <c r="K14" s="383">
        <v>-4.417269515222251E-2</v>
      </c>
      <c r="L14" s="383">
        <v>-2.4683726223069115E-2</v>
      </c>
    </row>
    <row r="15" spans="1:12" s="82" customFormat="1" x14ac:dyDescent="0.25">
      <c r="A15" s="557"/>
      <c r="B15" s="438" t="s">
        <v>437</v>
      </c>
      <c r="C15" s="467" t="s">
        <v>504</v>
      </c>
      <c r="D15" s="467" t="s">
        <v>504</v>
      </c>
      <c r="E15" s="467" t="s">
        <v>504</v>
      </c>
      <c r="F15" s="467" t="s">
        <v>504</v>
      </c>
      <c r="G15" s="467" t="s">
        <v>504</v>
      </c>
      <c r="H15" s="467" t="s">
        <v>504</v>
      </c>
      <c r="I15" s="383" t="s">
        <v>36</v>
      </c>
      <c r="J15" s="383">
        <v>1.3668434308686959</v>
      </c>
      <c r="K15" s="383">
        <v>-1.6606325312167523E-2</v>
      </c>
      <c r="L15" s="383">
        <v>5.117323621147413E-3</v>
      </c>
    </row>
    <row r="16" spans="1:12" s="82" customFormat="1" ht="14.25" customHeight="1" x14ac:dyDescent="0.25">
      <c r="A16" s="557"/>
      <c r="B16" s="137"/>
    </row>
    <row r="17" spans="1:12" s="82" customFormat="1" x14ac:dyDescent="0.25">
      <c r="A17" s="557"/>
      <c r="B17" s="437" t="s">
        <v>153</v>
      </c>
      <c r="C17" s="469">
        <v>2.3274732259294354E-3</v>
      </c>
      <c r="D17" s="469">
        <v>1.3511943306032149E-2</v>
      </c>
      <c r="E17" s="469">
        <v>-2.9621913786212387E-2</v>
      </c>
      <c r="F17" s="469">
        <v>3.9510045345677397E-2</v>
      </c>
      <c r="G17" s="469">
        <v>1.1603990283465032E-3</v>
      </c>
      <c r="H17" s="469">
        <v>-7.7303475519445748E-5</v>
      </c>
      <c r="I17" s="469">
        <v>1.5340332677137418E-3</v>
      </c>
      <c r="J17" s="469">
        <v>6.3677978566921326E-2</v>
      </c>
      <c r="K17" s="469">
        <v>1.2485552363624974E-2</v>
      </c>
      <c r="L17" s="469">
        <v>3.9317827551449809E-2</v>
      </c>
    </row>
    <row r="18" spans="1:12" s="137" customFormat="1" x14ac:dyDescent="0.25">
      <c r="A18" s="557"/>
      <c r="B18" s="438" t="s">
        <v>154</v>
      </c>
      <c r="C18" s="383">
        <v>2.2711740249258865E-2</v>
      </c>
      <c r="D18" s="383">
        <v>-5.7620870771058597E-2</v>
      </c>
      <c r="E18" s="383">
        <v>-3.6386290190115626E-2</v>
      </c>
      <c r="F18" s="383">
        <v>0.26783376990432117</v>
      </c>
      <c r="G18" s="383">
        <v>0.22929738675912767</v>
      </c>
      <c r="H18" s="383">
        <v>-2.6263610115838176E-2</v>
      </c>
      <c r="I18" s="383">
        <v>-4.0320054658473846E-2</v>
      </c>
      <c r="J18" s="383">
        <v>0.35998099527458849</v>
      </c>
      <c r="K18" s="383">
        <v>-8.5748734993923159E-2</v>
      </c>
      <c r="L18" s="383">
        <v>-2.998331038253579E-2</v>
      </c>
    </row>
    <row r="19" spans="1:12" s="82" customFormat="1" x14ac:dyDescent="0.25">
      <c r="A19" s="557"/>
      <c r="B19" s="438" t="s">
        <v>155</v>
      </c>
      <c r="C19" s="383">
        <v>-0.11152606631923057</v>
      </c>
      <c r="D19" s="383">
        <v>0.66140037796723994</v>
      </c>
      <c r="E19" s="383">
        <v>-0.24325272312818558</v>
      </c>
      <c r="F19" s="383">
        <v>6.119146216890297E-2</v>
      </c>
      <c r="G19" s="383">
        <v>7.2495343721589278E-2</v>
      </c>
      <c r="H19" s="383">
        <v>-5.0087355317754968E-2</v>
      </c>
      <c r="I19" s="383">
        <v>9.9793784212522954E-2</v>
      </c>
      <c r="J19" s="383">
        <v>4.8252513710786956E-3</v>
      </c>
      <c r="K19" s="383">
        <v>0.27476030257123563</v>
      </c>
      <c r="L19" s="383">
        <v>-4.3429834937360424E-3</v>
      </c>
    </row>
    <row r="20" spans="1:12" s="82" customFormat="1" x14ac:dyDescent="0.25">
      <c r="A20" s="557"/>
      <c r="B20" s="438" t="s">
        <v>156</v>
      </c>
      <c r="C20" s="383">
        <v>5.9725465302381799E-2</v>
      </c>
      <c r="D20" s="383">
        <v>1.1855620580456981E-4</v>
      </c>
      <c r="E20" s="383">
        <v>-1.3602603595656449E-2</v>
      </c>
      <c r="F20" s="383">
        <v>1.5711638533420655E-2</v>
      </c>
      <c r="G20" s="383">
        <v>6.3898215913765315E-3</v>
      </c>
      <c r="H20" s="383">
        <v>-6.6429610473573621E-3</v>
      </c>
      <c r="I20" s="383">
        <v>-0.11385580891325942</v>
      </c>
      <c r="J20" s="383">
        <v>0.39944620500441652</v>
      </c>
      <c r="K20" s="383">
        <v>-6.3414901547499541E-2</v>
      </c>
      <c r="L20" s="383">
        <v>-2.4156400591591225E-2</v>
      </c>
    </row>
    <row r="21" spans="1:12" s="82" customFormat="1" x14ac:dyDescent="0.25">
      <c r="A21" s="557"/>
      <c r="B21" s="438" t="s">
        <v>157</v>
      </c>
      <c r="C21" s="383">
        <v>1.414802876293531E-2</v>
      </c>
      <c r="D21" s="383">
        <v>-4.2865440494055621E-2</v>
      </c>
      <c r="E21" s="383">
        <v>5.4227970269208597E-3</v>
      </c>
      <c r="F21" s="383">
        <v>3.6182863698303813E-2</v>
      </c>
      <c r="G21" s="383">
        <v>-1.3231808349428612E-2</v>
      </c>
      <c r="H21" s="383">
        <v>6.9351132188703001E-3</v>
      </c>
      <c r="I21" s="383">
        <v>-2.7746594701770445E-3</v>
      </c>
      <c r="J21" s="383">
        <v>6.0938234679792654E-2</v>
      </c>
      <c r="K21" s="383">
        <v>-1.0202689168641586E-2</v>
      </c>
      <c r="L21" s="383">
        <v>5.1685186512708543E-2</v>
      </c>
    </row>
    <row r="22" spans="1:12" s="82" customFormat="1" x14ac:dyDescent="0.25">
      <c r="A22" s="557"/>
      <c r="B22" s="438" t="s">
        <v>158</v>
      </c>
      <c r="C22" s="383">
        <v>-9.9343128732045968E-2</v>
      </c>
      <c r="D22" s="383">
        <v>1.1821752429782836E-2</v>
      </c>
      <c r="E22" s="383">
        <v>-7.3624916145858602E-2</v>
      </c>
      <c r="F22" s="383">
        <v>-3.6767705251802868E-2</v>
      </c>
      <c r="G22" s="383">
        <v>-6.0440273666849002E-2</v>
      </c>
      <c r="H22" s="383">
        <v>3.4780690466561272E-2</v>
      </c>
      <c r="I22" s="383">
        <v>9.677239900515186E-2</v>
      </c>
      <c r="J22" s="383">
        <v>-0.54331300649104275</v>
      </c>
      <c r="K22" s="383">
        <v>6.0202786202165598E-2</v>
      </c>
      <c r="L22" s="383">
        <v>0.25923693508411833</v>
      </c>
    </row>
    <row r="23" spans="1:12" s="82" customFormat="1" x14ac:dyDescent="0.25">
      <c r="A23" s="557"/>
      <c r="B23" s="137"/>
    </row>
    <row r="24" spans="1:12" s="82" customFormat="1" x14ac:dyDescent="0.25">
      <c r="A24" s="557"/>
      <c r="B24" s="437" t="s">
        <v>159</v>
      </c>
      <c r="C24" s="469">
        <v>2.3825759986545521</v>
      </c>
      <c r="D24" s="469">
        <v>-8.8907270892440049E-2</v>
      </c>
      <c r="E24" s="469">
        <v>0.17621988065875377</v>
      </c>
      <c r="F24" s="469">
        <v>-0.31425477115276695</v>
      </c>
      <c r="G24" s="469">
        <v>-0.27596150473577341</v>
      </c>
      <c r="H24" s="469">
        <v>9.8674927094112436E-3</v>
      </c>
      <c r="I24" s="469">
        <v>-0.1401754229309238</v>
      </c>
      <c r="J24" s="469">
        <v>-0.61975946263431581</v>
      </c>
      <c r="K24" s="469">
        <v>-0.63699663485021174</v>
      </c>
      <c r="L24" s="469">
        <v>-0.28963782724068404</v>
      </c>
    </row>
    <row r="25" spans="1:12" s="137" customFormat="1" x14ac:dyDescent="0.25">
      <c r="A25" s="557"/>
      <c r="B25" s="438" t="s">
        <v>160</v>
      </c>
      <c r="C25" s="383" t="s">
        <v>370</v>
      </c>
      <c r="D25" s="383" t="s">
        <v>36</v>
      </c>
      <c r="E25" s="383" t="s">
        <v>36</v>
      </c>
      <c r="F25" s="383" t="s">
        <v>36</v>
      </c>
      <c r="G25" s="383">
        <v>-1</v>
      </c>
      <c r="H25" s="383" t="s">
        <v>36</v>
      </c>
      <c r="I25" s="383" t="s">
        <v>36</v>
      </c>
      <c r="J25" s="383" t="s">
        <v>36</v>
      </c>
      <c r="K25" s="383" t="s">
        <v>36</v>
      </c>
      <c r="L25" s="383" t="s">
        <v>36</v>
      </c>
    </row>
    <row r="26" spans="1:12" s="82" customFormat="1" x14ac:dyDescent="0.25">
      <c r="A26" s="557"/>
      <c r="B26" s="438" t="s">
        <v>161</v>
      </c>
      <c r="C26" s="383">
        <v>0.11598347729275228</v>
      </c>
      <c r="D26" s="383">
        <v>-9.6668909449748777E-2</v>
      </c>
      <c r="E26" s="383">
        <v>-1.4922286421769706E-2</v>
      </c>
      <c r="F26" s="383">
        <v>-1.5969299645593477E-3</v>
      </c>
      <c r="G26" s="383">
        <v>7.3549464528200039E-3</v>
      </c>
      <c r="H26" s="383">
        <v>-2.2779961697409534E-2</v>
      </c>
      <c r="I26" s="383">
        <v>-0.99147790338662534</v>
      </c>
      <c r="J26" s="383">
        <v>-1</v>
      </c>
      <c r="K26" s="383" t="s">
        <v>36</v>
      </c>
      <c r="L26" s="383" t="s">
        <v>36</v>
      </c>
    </row>
    <row r="27" spans="1:12" s="82" customFormat="1" x14ac:dyDescent="0.25">
      <c r="A27" s="557"/>
      <c r="B27" s="438" t="s">
        <v>162</v>
      </c>
      <c r="C27" s="383">
        <v>-0.5354389772194742</v>
      </c>
      <c r="D27" s="383">
        <v>-1.9367234551673738</v>
      </c>
      <c r="E27" s="383">
        <v>1.8495480543680447</v>
      </c>
      <c r="F27" s="383">
        <v>2.8624667018925085</v>
      </c>
      <c r="G27" s="383">
        <v>-0.73531095272809499</v>
      </c>
      <c r="H27" s="383">
        <v>0.12295218394084219</v>
      </c>
      <c r="I27" s="383">
        <v>-0.24365092275768624</v>
      </c>
      <c r="J27" s="383">
        <v>1.1679279572390924</v>
      </c>
      <c r="K27" s="383">
        <v>-0.75541110329730932</v>
      </c>
      <c r="L27" s="383">
        <v>-0.21179117600435796</v>
      </c>
    </row>
    <row r="28" spans="1:12" s="82" customFormat="1" x14ac:dyDescent="0.25">
      <c r="A28" s="557"/>
      <c r="B28" s="438" t="s">
        <v>163</v>
      </c>
      <c r="C28" s="383">
        <v>4.623664912293584E-2</v>
      </c>
      <c r="D28" s="383">
        <v>4.5249868780283191E-2</v>
      </c>
      <c r="E28" s="383">
        <v>0.16262674186311105</v>
      </c>
      <c r="F28" s="383">
        <v>-0.28149648546651773</v>
      </c>
      <c r="G28" s="383">
        <v>0.11916716209610916</v>
      </c>
      <c r="H28" s="383">
        <v>-1.6380831711842164E-2</v>
      </c>
      <c r="I28" s="383">
        <v>-0.26391886322859637</v>
      </c>
      <c r="J28" s="383">
        <v>0.17054818492729087</v>
      </c>
      <c r="K28" s="383">
        <v>-0.2814326637834374</v>
      </c>
      <c r="L28" s="383">
        <v>-0.46529952244989969</v>
      </c>
    </row>
    <row r="29" spans="1:12" s="82" customFormat="1" x14ac:dyDescent="0.25">
      <c r="A29" s="557"/>
      <c r="B29" s="438" t="s">
        <v>164</v>
      </c>
      <c r="C29" s="383">
        <v>-8.5205846155257087E-2</v>
      </c>
      <c r="D29" s="383">
        <v>0.60465907438646749</v>
      </c>
      <c r="E29" s="383">
        <v>-0.18710375987811478</v>
      </c>
      <c r="F29" s="383">
        <v>0.54369770564575781</v>
      </c>
      <c r="G29" s="383">
        <v>0.18719648120414728</v>
      </c>
      <c r="H29" s="383">
        <v>1.5709969788519639E-2</v>
      </c>
      <c r="I29" s="383">
        <v>-0.31059249851279003</v>
      </c>
      <c r="J29" s="383">
        <v>-7.6945008974548076E-2</v>
      </c>
      <c r="K29" s="383">
        <v>-0.5021392923344915</v>
      </c>
      <c r="L29" s="383">
        <v>-0.21998800164484483</v>
      </c>
    </row>
    <row r="30" spans="1:12" s="82" customFormat="1" x14ac:dyDescent="0.25">
      <c r="A30" s="557"/>
      <c r="B30" s="438" t="s">
        <v>165</v>
      </c>
      <c r="C30" s="383">
        <v>-0.9995494003935409</v>
      </c>
      <c r="D30" s="383" t="s">
        <v>370</v>
      </c>
      <c r="E30" s="383">
        <v>-0.83622371345909086</v>
      </c>
      <c r="F30" s="383">
        <v>-1</v>
      </c>
      <c r="G30" s="383" t="s">
        <v>370</v>
      </c>
      <c r="H30" s="383" t="s">
        <v>370</v>
      </c>
      <c r="I30" s="383" t="s">
        <v>370</v>
      </c>
      <c r="J30" s="383" t="s">
        <v>370</v>
      </c>
      <c r="K30" s="383">
        <v>0.14837310916349442</v>
      </c>
      <c r="L30" s="383">
        <v>-0.92485919693519159</v>
      </c>
    </row>
    <row r="31" spans="1:12" s="82" customFormat="1" x14ac:dyDescent="0.25">
      <c r="A31" s="557"/>
      <c r="B31" s="438" t="s">
        <v>242</v>
      </c>
      <c r="C31" s="383">
        <v>-0.3961619288903957</v>
      </c>
      <c r="D31" s="383">
        <v>1.2888792473863473</v>
      </c>
      <c r="E31" s="383">
        <v>-0.89846194033254345</v>
      </c>
      <c r="F31" s="383">
        <v>4.1551598473487079</v>
      </c>
      <c r="G31" s="383">
        <v>0.51270758778437642</v>
      </c>
      <c r="H31" s="383">
        <v>-0.59033816425120778</v>
      </c>
      <c r="I31" s="383">
        <v>5.2725496698113208</v>
      </c>
      <c r="J31" s="383">
        <v>-0.8128825081383918</v>
      </c>
      <c r="K31" s="383">
        <v>1.7113300191392393</v>
      </c>
      <c r="L31" s="383">
        <v>3.6341485595151421E-2</v>
      </c>
    </row>
    <row r="32" spans="1:12" s="82" customFormat="1" x14ac:dyDescent="0.25">
      <c r="A32" s="557"/>
      <c r="B32" s="438" t="s">
        <v>374</v>
      </c>
      <c r="C32" s="384" t="s">
        <v>370</v>
      </c>
      <c r="D32" s="384">
        <v>0.1111111111111111</v>
      </c>
      <c r="E32" s="383">
        <v>0</v>
      </c>
      <c r="F32" s="383">
        <v>-0.6</v>
      </c>
      <c r="G32" s="383">
        <v>0</v>
      </c>
      <c r="H32" s="383">
        <v>0</v>
      </c>
      <c r="I32" s="383">
        <v>0</v>
      </c>
      <c r="J32" s="383">
        <v>-1</v>
      </c>
      <c r="K32" s="383" t="s">
        <v>36</v>
      </c>
      <c r="L32" s="383" t="s">
        <v>36</v>
      </c>
    </row>
    <row r="33" spans="1:12" s="82" customFormat="1" x14ac:dyDescent="0.25">
      <c r="A33" s="557"/>
      <c r="B33" s="438" t="s">
        <v>166</v>
      </c>
      <c r="C33" s="383">
        <v>-1</v>
      </c>
      <c r="D33" s="383" t="s">
        <v>36</v>
      </c>
      <c r="E33" s="383" t="s">
        <v>36</v>
      </c>
      <c r="F33" s="383" t="s">
        <v>36</v>
      </c>
      <c r="G33" s="383" t="s">
        <v>36</v>
      </c>
      <c r="H33" s="383" t="s">
        <v>36</v>
      </c>
      <c r="I33" s="383" t="s">
        <v>36</v>
      </c>
      <c r="J33" s="383" t="s">
        <v>36</v>
      </c>
      <c r="K33" s="383" t="s">
        <v>36</v>
      </c>
      <c r="L33" s="383" t="s">
        <v>36</v>
      </c>
    </row>
    <row r="34" spans="1:12" ht="15" x14ac:dyDescent="0.25">
      <c r="A34" s="557"/>
      <c r="B34" s="475"/>
      <c r="C34" s="5"/>
      <c r="D34" s="5"/>
      <c r="E34" s="5"/>
      <c r="F34" s="5"/>
      <c r="G34" s="5"/>
      <c r="H34" s="5"/>
      <c r="I34" s="5"/>
      <c r="J34" s="5"/>
      <c r="K34" s="5"/>
    </row>
    <row r="35" spans="1:12" ht="33" customHeight="1" x14ac:dyDescent="0.25">
      <c r="A35" s="557"/>
      <c r="B35" s="497" t="s">
        <v>438</v>
      </c>
      <c r="C35" s="558"/>
      <c r="D35" s="558"/>
      <c r="E35" s="558"/>
      <c r="F35" s="558"/>
      <c r="G35" s="558"/>
      <c r="H35" s="558"/>
      <c r="I35" s="558"/>
      <c r="J35" s="558"/>
      <c r="K35" s="558"/>
      <c r="L35" s="5"/>
    </row>
    <row r="36" spans="1:12" ht="15" x14ac:dyDescent="0.25">
      <c r="A36" s="192"/>
      <c r="B36" s="136" t="s">
        <v>221</v>
      </c>
    </row>
    <row r="37" spans="1:12" x14ac:dyDescent="0.25">
      <c r="B37" s="136" t="s">
        <v>77</v>
      </c>
      <c r="C37" s="64"/>
      <c r="D37" s="64"/>
      <c r="E37" s="64"/>
      <c r="F37" s="64"/>
      <c r="G37" s="64"/>
      <c r="H37" s="64"/>
      <c r="I37" s="64"/>
      <c r="J37" s="64"/>
    </row>
    <row r="38" spans="1:12" x14ac:dyDescent="0.25">
      <c r="C38" s="142"/>
      <c r="D38" s="142"/>
      <c r="E38" s="142"/>
      <c r="F38" s="142"/>
      <c r="G38" s="142"/>
      <c r="H38" s="142"/>
      <c r="I38" s="142"/>
      <c r="J38" s="142"/>
    </row>
    <row r="39" spans="1:12" x14ac:dyDescent="0.25">
      <c r="C39" s="140"/>
      <c r="D39" s="140"/>
      <c r="E39" s="140"/>
      <c r="F39" s="140"/>
      <c r="G39" s="140"/>
      <c r="H39" s="140"/>
      <c r="I39" s="140"/>
      <c r="J39" s="140"/>
    </row>
    <row r="40" spans="1:12" x14ac:dyDescent="0.25">
      <c r="C40" s="142"/>
      <c r="D40" s="142"/>
      <c r="E40" s="142"/>
      <c r="F40" s="142"/>
      <c r="G40" s="142"/>
      <c r="H40" s="142"/>
      <c r="I40" s="142"/>
      <c r="J40" s="142"/>
    </row>
    <row r="41" spans="1:12" x14ac:dyDescent="0.25">
      <c r="C41" s="5"/>
      <c r="D41" s="5"/>
      <c r="E41" s="5"/>
      <c r="F41" s="5"/>
      <c r="G41" s="5"/>
      <c r="H41" s="5"/>
      <c r="I41" s="5"/>
      <c r="J41" s="5"/>
    </row>
    <row r="42" spans="1:12" x14ac:dyDescent="0.25">
      <c r="C42" s="5"/>
      <c r="D42" s="5"/>
      <c r="E42" s="5"/>
      <c r="F42" s="5"/>
      <c r="G42" s="5"/>
      <c r="H42" s="5"/>
      <c r="I42" s="5"/>
      <c r="J42" s="5"/>
    </row>
    <row r="43" spans="1:12" x14ac:dyDescent="0.25">
      <c r="C43" s="5"/>
      <c r="D43" s="5"/>
      <c r="E43" s="5"/>
      <c r="F43" s="5"/>
      <c r="G43" s="5"/>
      <c r="H43" s="5"/>
      <c r="I43" s="5"/>
      <c r="J43" s="5"/>
    </row>
    <row r="44" spans="1:12" x14ac:dyDescent="0.25">
      <c r="C44" s="5"/>
      <c r="D44" s="5"/>
      <c r="E44" s="5"/>
      <c r="F44" s="5"/>
      <c r="G44" s="5"/>
      <c r="H44" s="5"/>
      <c r="I44" s="5"/>
      <c r="J44" s="5"/>
    </row>
    <row r="45" spans="1:12" x14ac:dyDescent="0.25">
      <c r="C45" s="5"/>
      <c r="D45" s="5"/>
      <c r="E45" s="5"/>
      <c r="F45" s="5"/>
      <c r="G45" s="5"/>
      <c r="H45" s="5"/>
      <c r="I45" s="5"/>
      <c r="J45" s="5"/>
    </row>
    <row r="47" spans="1:12" x14ac:dyDescent="0.25">
      <c r="C47" s="142"/>
      <c r="D47" s="142"/>
      <c r="E47" s="142"/>
      <c r="F47" s="142"/>
      <c r="G47" s="142"/>
      <c r="H47" s="142"/>
      <c r="I47" s="142"/>
      <c r="J47" s="142"/>
    </row>
    <row r="48" spans="1:12" x14ac:dyDescent="0.25">
      <c r="C48" s="5"/>
      <c r="D48" s="5"/>
      <c r="E48" s="5"/>
      <c r="F48" s="5"/>
      <c r="G48" s="5"/>
      <c r="H48" s="5"/>
      <c r="I48" s="5"/>
      <c r="J48" s="5"/>
    </row>
    <row r="49" spans="3:10" x14ac:dyDescent="0.25">
      <c r="C49" s="5"/>
      <c r="D49" s="5"/>
      <c r="E49" s="5"/>
      <c r="F49" s="5"/>
      <c r="G49" s="5"/>
      <c r="H49" s="5"/>
      <c r="I49" s="5"/>
      <c r="J49" s="5"/>
    </row>
    <row r="50" spans="3:10" x14ac:dyDescent="0.25">
      <c r="C50" s="5"/>
      <c r="D50" s="5"/>
      <c r="E50" s="5"/>
      <c r="F50" s="5"/>
      <c r="G50" s="5"/>
      <c r="H50" s="5"/>
      <c r="I50" s="5"/>
      <c r="J50" s="5"/>
    </row>
    <row r="51" spans="3:10" x14ac:dyDescent="0.25">
      <c r="C51" s="5"/>
      <c r="D51" s="5"/>
      <c r="E51" s="5"/>
      <c r="F51" s="5"/>
      <c r="G51" s="5"/>
      <c r="H51" s="5"/>
      <c r="I51" s="5"/>
      <c r="J51" s="5"/>
    </row>
    <row r="52" spans="3:10" x14ac:dyDescent="0.25">
      <c r="C52" s="5"/>
      <c r="D52" s="5"/>
      <c r="E52" s="5"/>
      <c r="F52" s="5"/>
      <c r="G52" s="5"/>
      <c r="H52" s="5"/>
      <c r="I52" s="5"/>
      <c r="J52" s="5"/>
    </row>
    <row r="54" spans="3:10" x14ac:dyDescent="0.25">
      <c r="C54" s="142"/>
      <c r="D54" s="142"/>
      <c r="E54" s="142"/>
      <c r="F54" s="142"/>
      <c r="G54" s="142"/>
      <c r="H54" s="142"/>
      <c r="I54" s="142"/>
      <c r="J54" s="142"/>
    </row>
    <row r="55" spans="3:10" x14ac:dyDescent="0.25">
      <c r="C55" s="5"/>
      <c r="D55" s="5"/>
      <c r="E55" s="5"/>
      <c r="F55" s="5"/>
      <c r="G55" s="5"/>
      <c r="H55" s="5"/>
      <c r="I55" s="5"/>
      <c r="J55" s="5"/>
    </row>
    <row r="56" spans="3:10" x14ac:dyDescent="0.25">
      <c r="C56" s="5"/>
      <c r="D56" s="5"/>
      <c r="E56" s="5"/>
      <c r="F56" s="5"/>
      <c r="G56" s="5"/>
      <c r="H56" s="5"/>
      <c r="I56" s="5"/>
      <c r="J56" s="5"/>
    </row>
    <row r="57" spans="3:10" x14ac:dyDescent="0.25">
      <c r="C57" s="5"/>
      <c r="D57" s="5"/>
      <c r="E57" s="5"/>
      <c r="F57" s="5"/>
      <c r="G57" s="5"/>
      <c r="H57" s="5"/>
      <c r="I57" s="5"/>
      <c r="J57" s="5"/>
    </row>
    <row r="58" spans="3:10" x14ac:dyDescent="0.25">
      <c r="C58" s="5"/>
      <c r="D58" s="5"/>
      <c r="E58" s="5"/>
      <c r="F58" s="5"/>
      <c r="G58" s="5"/>
      <c r="H58" s="5"/>
      <c r="I58" s="5"/>
      <c r="J58" s="5"/>
    </row>
    <row r="59" spans="3:10" x14ac:dyDescent="0.25">
      <c r="C59" s="5"/>
      <c r="D59" s="5"/>
      <c r="E59" s="5"/>
      <c r="F59" s="5"/>
      <c r="G59" s="5"/>
      <c r="H59" s="5"/>
      <c r="I59" s="5"/>
      <c r="J59" s="5"/>
    </row>
    <row r="60" spans="3:10" x14ac:dyDescent="0.25">
      <c r="C60" s="5"/>
      <c r="D60" s="5"/>
      <c r="E60" s="5"/>
      <c r="F60" s="5"/>
      <c r="G60" s="267"/>
      <c r="H60" s="5"/>
      <c r="I60" s="5"/>
      <c r="J60" s="5"/>
    </row>
    <row r="61" spans="3:10" x14ac:dyDescent="0.25">
      <c r="C61" s="5"/>
      <c r="D61" s="5"/>
      <c r="E61" s="5"/>
      <c r="F61" s="5"/>
      <c r="G61" s="5"/>
      <c r="H61" s="5"/>
      <c r="I61" s="5"/>
      <c r="J61" s="5"/>
    </row>
    <row r="62" spans="3:10" x14ac:dyDescent="0.25">
      <c r="C62" s="5"/>
      <c r="D62" s="5"/>
      <c r="E62" s="5"/>
      <c r="F62" s="5"/>
      <c r="G62" s="5"/>
      <c r="H62" s="5"/>
      <c r="I62" s="5"/>
      <c r="J62" s="5"/>
    </row>
    <row r="63" spans="3:10" x14ac:dyDescent="0.25">
      <c r="C63" s="5"/>
      <c r="D63" s="5"/>
      <c r="E63" s="5"/>
      <c r="F63" s="5"/>
      <c r="G63" s="5"/>
      <c r="H63" s="5"/>
      <c r="I63" s="5"/>
      <c r="J63" s="5"/>
    </row>
  </sheetData>
  <mergeCells count="3">
    <mergeCell ref="B35:K35"/>
    <mergeCell ref="A1:A35"/>
    <mergeCell ref="B1:L1"/>
  </mergeCells>
  <phoneticPr fontId="0" type="noConversion"/>
  <printOptions verticalCentered="1"/>
  <pageMargins left="0.25" right="0.5" top="1" bottom="0.5" header="0.25" footer="0.25"/>
  <pageSetup scale="88" orientation="landscape" r:id="rId1"/>
  <headerFooter scaleWithDoc="0">
    <oddHeader>&amp;R&amp;"Times New Roman,Bold Italic"Pennsylvania Department of Revenue</oddHeader>
  </headerFooter>
  <colBreaks count="1" manualBreakCount="1">
    <brk id="13"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zoomScale="86" zoomScaleNormal="86" workbookViewId="0">
      <selection sqref="A1:G1"/>
    </sheetView>
  </sheetViews>
  <sheetFormatPr defaultColWidth="9.33203125" defaultRowHeight="12.75" x14ac:dyDescent="0.2"/>
  <cols>
    <col min="1" max="1" width="32.6640625" style="4" customWidth="1"/>
    <col min="2" max="2" width="8.1640625" style="4" customWidth="1"/>
    <col min="3" max="3" width="11.33203125" style="4" customWidth="1"/>
    <col min="4" max="4" width="11.5" style="4" customWidth="1"/>
    <col min="5" max="5" width="11.33203125" style="4" customWidth="1"/>
    <col min="6" max="6" width="11.1640625" style="4" customWidth="1"/>
    <col min="7" max="7" width="11.33203125" style="4" customWidth="1"/>
    <col min="8" max="8" width="10.1640625" style="4" customWidth="1"/>
    <col min="9" max="9" width="12.5" style="4" customWidth="1"/>
    <col min="10" max="16384" width="9.33203125" style="4"/>
  </cols>
  <sheetData>
    <row r="1" spans="1:8" ht="19.5" x14ac:dyDescent="0.3">
      <c r="A1" s="491" t="s">
        <v>253</v>
      </c>
      <c r="B1" s="491"/>
      <c r="C1" s="491"/>
      <c r="D1" s="491"/>
      <c r="E1" s="491"/>
      <c r="F1" s="491"/>
      <c r="G1" s="491"/>
      <c r="H1" s="8"/>
    </row>
    <row r="2" spans="1:8" ht="15.75" x14ac:dyDescent="0.25">
      <c r="A2" s="492" t="s">
        <v>168</v>
      </c>
      <c r="B2" s="492"/>
      <c r="C2" s="492"/>
      <c r="D2" s="492"/>
      <c r="E2" s="492"/>
      <c r="F2" s="492"/>
      <c r="G2" s="492"/>
      <c r="H2" s="8"/>
    </row>
    <row r="3" spans="1:8" x14ac:dyDescent="0.2">
      <c r="A3" s="501" t="s">
        <v>0</v>
      </c>
      <c r="B3" s="501"/>
      <c r="C3" s="501"/>
      <c r="D3" s="501"/>
      <c r="E3" s="501"/>
      <c r="F3" s="501"/>
      <c r="G3" s="501"/>
      <c r="H3" s="8"/>
    </row>
    <row r="4" spans="1:8" ht="15.75" x14ac:dyDescent="0.25">
      <c r="A4" s="13"/>
      <c r="B4" s="8"/>
      <c r="C4" s="8"/>
      <c r="D4" s="8"/>
      <c r="E4" s="8"/>
      <c r="F4" s="8"/>
      <c r="G4" s="9"/>
      <c r="H4" s="9"/>
    </row>
    <row r="5" spans="1:8" x14ac:dyDescent="0.2">
      <c r="A5" s="9"/>
      <c r="B5" s="9"/>
      <c r="C5" s="9"/>
      <c r="D5" s="9"/>
      <c r="E5" s="9"/>
      <c r="F5" s="9"/>
      <c r="G5" s="9"/>
      <c r="H5" s="9"/>
    </row>
    <row r="6" spans="1:8" ht="15.75" x14ac:dyDescent="0.25">
      <c r="A6" s="10"/>
      <c r="B6" s="10"/>
      <c r="C6" s="476" t="s">
        <v>418</v>
      </c>
      <c r="D6" s="476" t="s">
        <v>432</v>
      </c>
      <c r="E6" s="476" t="s">
        <v>445</v>
      </c>
      <c r="F6" s="476" t="s">
        <v>471</v>
      </c>
      <c r="G6" s="476" t="s">
        <v>480</v>
      </c>
    </row>
    <row r="7" spans="1:8" ht="15.75" x14ac:dyDescent="0.25">
      <c r="A7" s="10"/>
      <c r="B7" s="10"/>
      <c r="C7" s="10"/>
      <c r="D7" s="10"/>
      <c r="E7" s="10"/>
      <c r="F7" s="10"/>
    </row>
    <row r="8" spans="1:8" ht="15.75" x14ac:dyDescent="0.25">
      <c r="A8" s="13" t="s">
        <v>193</v>
      </c>
      <c r="B8" s="13"/>
      <c r="C8" s="92">
        <v>10092.039895</v>
      </c>
      <c r="D8" s="92">
        <v>11494.495139999999</v>
      </c>
      <c r="E8" s="92">
        <v>19324.532279999999</v>
      </c>
      <c r="F8" s="92">
        <v>25482</v>
      </c>
      <c r="G8" s="92">
        <v>27839.79004</v>
      </c>
    </row>
    <row r="9" spans="1:8" ht="15.75" x14ac:dyDescent="0.25">
      <c r="A9" s="10"/>
      <c r="B9" s="10"/>
      <c r="C9" s="9"/>
      <c r="D9" s="9"/>
      <c r="E9" s="9"/>
      <c r="F9" s="9"/>
      <c r="G9" s="9"/>
    </row>
    <row r="10" spans="1:8" ht="15.75" x14ac:dyDescent="0.25">
      <c r="A10" s="10" t="s">
        <v>194</v>
      </c>
      <c r="B10" s="10"/>
      <c r="C10" s="12">
        <v>1780.2443349999999</v>
      </c>
      <c r="D10" s="12">
        <v>1498.0685899999999</v>
      </c>
      <c r="E10" s="12">
        <v>2716.3881900000001</v>
      </c>
      <c r="F10" s="12">
        <v>2184.3198299999999</v>
      </c>
      <c r="G10" s="12">
        <v>3838.6552199999996</v>
      </c>
    </row>
    <row r="11" spans="1:8" ht="15.75" x14ac:dyDescent="0.25">
      <c r="A11" s="10" t="s">
        <v>239</v>
      </c>
      <c r="B11" s="10"/>
      <c r="C11" s="12">
        <v>5269.2100900000005</v>
      </c>
      <c r="D11" s="12">
        <v>6881.2341999999999</v>
      </c>
      <c r="E11" s="12">
        <v>12113.223319999999</v>
      </c>
      <c r="F11" s="12">
        <v>18222.290739999997</v>
      </c>
      <c r="G11" s="12">
        <v>18607.494739999998</v>
      </c>
    </row>
    <row r="12" spans="1:8" ht="15.75" x14ac:dyDescent="0.25">
      <c r="A12" s="10" t="s">
        <v>195</v>
      </c>
      <c r="B12" s="10"/>
      <c r="C12" s="12">
        <v>380.0849</v>
      </c>
      <c r="D12" s="12">
        <v>399.08431999999999</v>
      </c>
      <c r="E12" s="12">
        <v>584.59654</v>
      </c>
      <c r="F12" s="12">
        <v>674.68370000000004</v>
      </c>
      <c r="G12" s="12">
        <v>692.88526000000002</v>
      </c>
    </row>
    <row r="13" spans="1:8" ht="18.75" x14ac:dyDescent="0.25">
      <c r="A13" s="10" t="s">
        <v>252</v>
      </c>
      <c r="B13" s="10"/>
      <c r="C13" s="12">
        <v>2662.5005699999997</v>
      </c>
      <c r="D13" s="12">
        <v>2716.1080300000003</v>
      </c>
      <c r="E13" s="12">
        <v>3910.3242300000002</v>
      </c>
      <c r="F13" s="12">
        <v>4400.3746699999992</v>
      </c>
      <c r="G13" s="12">
        <v>4700.7548200000001</v>
      </c>
    </row>
    <row r="14" spans="1:8" x14ac:dyDescent="0.2">
      <c r="C14" s="17"/>
      <c r="D14" s="17"/>
      <c r="E14" s="17"/>
      <c r="F14" s="17"/>
      <c r="H14" s="9"/>
    </row>
    <row r="15" spans="1:8" x14ac:dyDescent="0.2">
      <c r="A15" s="9"/>
      <c r="B15" s="9"/>
      <c r="C15" s="9"/>
      <c r="D15" s="9"/>
      <c r="E15" s="9"/>
      <c r="F15" s="9"/>
      <c r="G15" s="9"/>
      <c r="H15" s="9"/>
    </row>
    <row r="16" spans="1:8" ht="24" customHeight="1" x14ac:dyDescent="0.2">
      <c r="A16" s="500" t="s">
        <v>404</v>
      </c>
      <c r="B16" s="500"/>
      <c r="C16" s="500"/>
      <c r="D16" s="500"/>
      <c r="E16" s="500"/>
      <c r="F16" s="500"/>
      <c r="G16" s="500"/>
      <c r="H16" s="9"/>
    </row>
    <row r="17" spans="1:8" x14ac:dyDescent="0.2">
      <c r="A17" s="559" t="s">
        <v>405</v>
      </c>
      <c r="B17" s="559"/>
      <c r="C17" s="559"/>
      <c r="D17" s="559"/>
      <c r="E17" s="559"/>
      <c r="F17" s="559"/>
      <c r="G17" s="559"/>
      <c r="H17" s="9"/>
    </row>
    <row r="18" spans="1:8" x14ac:dyDescent="0.2">
      <c r="A18" s="9"/>
      <c r="B18" s="9"/>
      <c r="C18" s="9"/>
      <c r="D18" s="9"/>
      <c r="E18" s="9"/>
      <c r="F18" s="9"/>
      <c r="G18" s="9"/>
      <c r="H18" s="9"/>
    </row>
    <row r="19" spans="1:8" x14ac:dyDescent="0.2">
      <c r="A19" s="9"/>
      <c r="B19" s="9"/>
      <c r="C19" s="9"/>
      <c r="D19" s="9"/>
      <c r="E19" s="9"/>
      <c r="F19" s="9"/>
      <c r="G19" s="9"/>
      <c r="H19" s="9"/>
    </row>
    <row r="20" spans="1:8" x14ac:dyDescent="0.2">
      <c r="A20" s="9"/>
      <c r="B20" s="9"/>
      <c r="C20" s="9"/>
      <c r="D20" s="9"/>
      <c r="E20" s="9"/>
      <c r="F20" s="9"/>
      <c r="G20" s="9"/>
      <c r="H20" s="9"/>
    </row>
    <row r="21" spans="1:8" ht="18.75" x14ac:dyDescent="0.3">
      <c r="A21" s="7" t="s">
        <v>196</v>
      </c>
      <c r="B21" s="8"/>
      <c r="C21" s="8"/>
      <c r="D21" s="8"/>
      <c r="E21" s="8"/>
      <c r="F21" s="8"/>
      <c r="G21" s="8"/>
      <c r="H21" s="9"/>
    </row>
    <row r="22" spans="1:8" ht="15.75" x14ac:dyDescent="0.25">
      <c r="A22" s="6" t="s">
        <v>168</v>
      </c>
      <c r="B22" s="8"/>
      <c r="C22" s="8"/>
      <c r="D22" s="8"/>
      <c r="E22" s="8"/>
      <c r="F22" s="8"/>
      <c r="G22" s="8"/>
      <c r="H22" s="9"/>
    </row>
    <row r="23" spans="1:8" x14ac:dyDescent="0.2">
      <c r="A23" s="34" t="s">
        <v>28</v>
      </c>
      <c r="B23" s="8"/>
      <c r="C23" s="8"/>
      <c r="D23" s="8"/>
      <c r="E23" s="8"/>
      <c r="F23" s="8"/>
      <c r="G23" s="8"/>
      <c r="H23" s="9"/>
    </row>
    <row r="24" spans="1:8" x14ac:dyDescent="0.2">
      <c r="A24" s="34"/>
      <c r="B24" s="8"/>
      <c r="C24" s="8"/>
      <c r="D24" s="8"/>
      <c r="E24" s="8"/>
      <c r="F24" s="8"/>
      <c r="G24" s="8"/>
      <c r="H24" s="9"/>
    </row>
    <row r="25" spans="1:8" x14ac:dyDescent="0.2">
      <c r="A25" s="9"/>
      <c r="B25" s="9"/>
      <c r="C25" s="9"/>
      <c r="D25" s="9"/>
      <c r="E25" s="9"/>
      <c r="F25" s="9"/>
      <c r="G25" s="9"/>
      <c r="H25" s="9"/>
    </row>
    <row r="26" spans="1:8" ht="15.75" x14ac:dyDescent="0.25">
      <c r="A26" s="10"/>
      <c r="B26" s="10"/>
      <c r="C26" s="388" t="s">
        <v>418</v>
      </c>
      <c r="D26" s="388" t="s">
        <v>432</v>
      </c>
      <c r="E26" s="388" t="s">
        <v>445</v>
      </c>
      <c r="F26" s="388" t="s">
        <v>471</v>
      </c>
      <c r="G26" s="476" t="s">
        <v>480</v>
      </c>
    </row>
    <row r="27" spans="1:8" ht="15.75" x14ac:dyDescent="0.25">
      <c r="A27" s="10"/>
      <c r="B27" s="10"/>
      <c r="C27" s="9"/>
      <c r="D27" s="9"/>
      <c r="E27" s="9"/>
      <c r="F27" s="9"/>
    </row>
    <row r="28" spans="1:8" ht="15.75" x14ac:dyDescent="0.25">
      <c r="A28" s="13" t="s">
        <v>193</v>
      </c>
      <c r="B28" s="13"/>
      <c r="C28" s="477">
        <v>7.5</v>
      </c>
      <c r="D28" s="477">
        <v>3.7930000000000001</v>
      </c>
      <c r="E28" s="477">
        <v>4.7</v>
      </c>
      <c r="F28" s="477">
        <v>7.6</v>
      </c>
      <c r="G28" s="477">
        <v>2.9</v>
      </c>
    </row>
    <row r="29" spans="1:8" ht="15.75" x14ac:dyDescent="0.25">
      <c r="A29" s="10" t="s">
        <v>472</v>
      </c>
      <c r="B29" s="10"/>
      <c r="C29" s="246">
        <v>5.0999999999999996</v>
      </c>
      <c r="D29" s="246">
        <v>1.298</v>
      </c>
      <c r="E29" s="246">
        <v>2.1</v>
      </c>
      <c r="F29" s="246">
        <v>3.8</v>
      </c>
      <c r="G29" s="246">
        <v>1.2</v>
      </c>
    </row>
    <row r="30" spans="1:8" ht="15.75" x14ac:dyDescent="0.25">
      <c r="A30" s="10" t="s">
        <v>473</v>
      </c>
      <c r="B30" s="10"/>
      <c r="C30" s="246">
        <v>2.4</v>
      </c>
      <c r="D30" s="246">
        <v>2.4950000000000001</v>
      </c>
      <c r="E30" s="246">
        <v>2.6</v>
      </c>
      <c r="F30" s="246">
        <v>3.8</v>
      </c>
      <c r="G30" s="246">
        <v>1.7</v>
      </c>
    </row>
    <row r="31" spans="1:8" ht="15.75" x14ac:dyDescent="0.25">
      <c r="A31" s="10"/>
      <c r="B31" s="10"/>
      <c r="C31" s="11"/>
      <c r="D31" s="11"/>
      <c r="E31" s="11"/>
      <c r="F31" s="11"/>
      <c r="G31" s="11"/>
    </row>
    <row r="32" spans="1:8" x14ac:dyDescent="0.2">
      <c r="B32" s="9"/>
      <c r="C32" s="18"/>
      <c r="D32" s="18"/>
      <c r="E32" s="18"/>
      <c r="F32" s="18"/>
      <c r="G32" s="18"/>
      <c r="H32" s="9"/>
    </row>
    <row r="33" spans="1:8" ht="12.75" customHeight="1" x14ac:dyDescent="0.2">
      <c r="A33" s="39"/>
      <c r="B33" s="223"/>
      <c r="C33" s="223"/>
      <c r="D33" s="223"/>
      <c r="E33" s="223"/>
      <c r="F33" s="223"/>
      <c r="G33" s="223"/>
      <c r="H33" s="9"/>
    </row>
    <row r="34" spans="1:8" x14ac:dyDescent="0.2">
      <c r="A34" s="9"/>
      <c r="B34" s="9"/>
      <c r="C34" s="9"/>
      <c r="D34" s="9"/>
      <c r="E34" s="9"/>
      <c r="F34" s="9"/>
      <c r="G34" s="9"/>
      <c r="H34" s="9"/>
    </row>
    <row r="35" spans="1:8" x14ac:dyDescent="0.2">
      <c r="A35" s="9"/>
      <c r="B35" s="9"/>
      <c r="C35" s="9"/>
      <c r="D35" s="9"/>
      <c r="E35" s="9"/>
      <c r="F35" s="9"/>
      <c r="G35" s="9"/>
      <c r="H35" s="9"/>
    </row>
    <row r="36" spans="1:8" x14ac:dyDescent="0.2">
      <c r="A36" s="138"/>
      <c r="B36" s="9"/>
      <c r="C36" s="9"/>
      <c r="D36" s="9"/>
      <c r="E36" s="9"/>
      <c r="F36" s="9"/>
      <c r="G36" s="9"/>
      <c r="H36" s="9"/>
    </row>
    <row r="37" spans="1:8" ht="10.9" customHeight="1" x14ac:dyDescent="0.2">
      <c r="A37" s="9"/>
      <c r="B37" s="9"/>
      <c r="C37" s="9"/>
      <c r="D37" s="9"/>
      <c r="E37" s="9"/>
      <c r="F37" s="9"/>
      <c r="G37" s="9"/>
      <c r="H37" s="9"/>
    </row>
    <row r="38" spans="1:8" x14ac:dyDescent="0.2">
      <c r="A38" s="9"/>
      <c r="B38" s="9"/>
      <c r="C38" s="9"/>
      <c r="D38" s="9"/>
      <c r="E38" s="9"/>
      <c r="F38" s="9"/>
      <c r="G38" s="9"/>
      <c r="H38" s="9"/>
    </row>
    <row r="39" spans="1:8" x14ac:dyDescent="0.2">
      <c r="A39" s="9"/>
      <c r="B39" s="9"/>
      <c r="C39" s="9"/>
      <c r="D39" s="9"/>
      <c r="E39" s="9"/>
      <c r="F39" s="9"/>
      <c r="G39" s="9"/>
      <c r="H39" s="9"/>
    </row>
    <row r="40" spans="1:8" x14ac:dyDescent="0.2">
      <c r="A40" s="9"/>
      <c r="B40" s="9"/>
      <c r="C40" s="9"/>
      <c r="D40" s="9"/>
      <c r="E40" s="9"/>
      <c r="F40" s="9"/>
      <c r="G40" s="9"/>
      <c r="H40" s="9"/>
    </row>
    <row r="41" spans="1:8" x14ac:dyDescent="0.2">
      <c r="A41" s="9"/>
      <c r="B41" s="9"/>
      <c r="C41" s="9"/>
      <c r="D41" s="9"/>
      <c r="E41" s="9"/>
      <c r="F41" s="9"/>
      <c r="G41" s="9"/>
      <c r="H41" s="9"/>
    </row>
  </sheetData>
  <mergeCells count="5">
    <mergeCell ref="A1:G1"/>
    <mergeCell ref="A2:G2"/>
    <mergeCell ref="A3:G3"/>
    <mergeCell ref="A16:G16"/>
    <mergeCell ref="A17:G17"/>
  </mergeCells>
  <phoneticPr fontId="0" type="noConversion"/>
  <printOptions horizontalCentered="1"/>
  <pageMargins left="0.5" right="0.5" top="1" bottom="0.5" header="0.25" footer="0.25"/>
  <pageSetup orientation="portrait" r:id="rId1"/>
  <headerFooter scaleWithDoc="0">
    <oddHeader>&amp;R&amp;"Times New Roman,Bold Italic"Pennsylvania Department of Revenue</oddHeader>
    <oddFooter>&amp;C- 26 -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zoomScale="86" zoomScaleNormal="86" workbookViewId="0">
      <selection sqref="A1:K1"/>
    </sheetView>
  </sheetViews>
  <sheetFormatPr defaultColWidth="9.1640625" defaultRowHeight="12.75" x14ac:dyDescent="0.2"/>
  <cols>
    <col min="1" max="1" width="26.33203125" style="224" bestFit="1" customWidth="1"/>
    <col min="2" max="2" width="12.1640625" style="224" customWidth="1"/>
    <col min="3" max="3" width="12.5" style="243" customWidth="1"/>
    <col min="4" max="7" width="12.83203125" style="243" customWidth="1"/>
    <col min="8" max="8" width="12.6640625" style="243" customWidth="1"/>
    <col min="9" max="9" width="13.5" style="243" customWidth="1"/>
    <col min="10" max="10" width="12.1640625" style="243" bestFit="1" customWidth="1"/>
    <col min="11" max="11" width="13.33203125" style="224" customWidth="1"/>
    <col min="12" max="12" width="12.1640625" style="239" bestFit="1" customWidth="1"/>
    <col min="13" max="13" width="9.1640625" style="224" customWidth="1"/>
    <col min="14" max="16384" width="9.1640625" style="224"/>
  </cols>
  <sheetData>
    <row r="1" spans="1:13" ht="18.75" x14ac:dyDescent="0.3">
      <c r="A1" s="544" t="s">
        <v>350</v>
      </c>
      <c r="B1" s="544"/>
      <c r="C1" s="544"/>
      <c r="D1" s="544"/>
      <c r="E1" s="544"/>
      <c r="F1" s="544"/>
      <c r="G1" s="544"/>
      <c r="H1" s="544"/>
      <c r="I1" s="544"/>
      <c r="J1" s="544"/>
      <c r="K1" s="544"/>
    </row>
    <row r="2" spans="1:13" ht="18.75" x14ac:dyDescent="0.3">
      <c r="A2" s="544" t="s">
        <v>351</v>
      </c>
      <c r="B2" s="544"/>
      <c r="C2" s="544"/>
      <c r="D2" s="544"/>
      <c r="E2" s="544"/>
      <c r="F2" s="544"/>
      <c r="G2" s="544"/>
      <c r="H2" s="544"/>
      <c r="I2" s="544"/>
      <c r="J2" s="544"/>
      <c r="K2" s="544"/>
    </row>
    <row r="3" spans="1:13" ht="15" x14ac:dyDescent="0.25">
      <c r="A3" s="560" t="s">
        <v>0</v>
      </c>
      <c r="B3" s="560"/>
      <c r="C3" s="560"/>
      <c r="D3" s="560"/>
      <c r="E3" s="560"/>
      <c r="F3" s="560"/>
      <c r="G3" s="560"/>
      <c r="H3" s="560"/>
      <c r="I3" s="560"/>
      <c r="J3" s="560"/>
      <c r="K3" s="560"/>
    </row>
    <row r="4" spans="1:13" ht="15" x14ac:dyDescent="0.25">
      <c r="A4" s="69"/>
      <c r="B4" s="236"/>
      <c r="C4" s="236"/>
      <c r="D4" s="236"/>
      <c r="E4" s="236"/>
      <c r="F4" s="236"/>
      <c r="G4" s="236"/>
      <c r="H4" s="236"/>
      <c r="I4" s="236"/>
      <c r="J4" s="224"/>
    </row>
    <row r="5" spans="1:13" ht="15" x14ac:dyDescent="0.25">
      <c r="A5" s="69"/>
      <c r="B5" s="156"/>
      <c r="C5" s="156"/>
      <c r="D5" s="156"/>
      <c r="E5" s="156"/>
      <c r="F5" s="156"/>
      <c r="G5" s="156"/>
      <c r="H5" s="156"/>
      <c r="I5" s="156"/>
      <c r="J5" s="224"/>
      <c r="K5" s="307"/>
    </row>
    <row r="6" spans="1:13" ht="15" x14ac:dyDescent="0.25">
      <c r="A6" s="69"/>
      <c r="B6" s="478">
        <v>2008</v>
      </c>
      <c r="C6" s="478">
        <v>2009</v>
      </c>
      <c r="D6" s="478">
        <v>2010</v>
      </c>
      <c r="E6" s="478">
        <v>2011</v>
      </c>
      <c r="F6" s="478">
        <v>2012</v>
      </c>
      <c r="G6" s="478">
        <v>2013</v>
      </c>
      <c r="H6" s="478">
        <v>2014</v>
      </c>
      <c r="I6" s="478">
        <v>2015</v>
      </c>
      <c r="J6" s="478">
        <v>2016</v>
      </c>
      <c r="K6" s="478">
        <v>2017</v>
      </c>
    </row>
    <row r="7" spans="1:13" ht="15" x14ac:dyDescent="0.25">
      <c r="A7" s="69"/>
      <c r="C7" s="224"/>
      <c r="D7" s="224"/>
      <c r="E7" s="157"/>
      <c r="F7" s="157"/>
      <c r="G7" s="157"/>
      <c r="H7" s="157"/>
      <c r="I7" s="157"/>
      <c r="J7" s="157"/>
      <c r="K7" s="157"/>
    </row>
    <row r="8" spans="1:13" ht="15" x14ac:dyDescent="0.25">
      <c r="A8" s="272" t="s">
        <v>197</v>
      </c>
      <c r="B8" s="241">
        <v>1706847.19</v>
      </c>
      <c r="C8" s="241">
        <v>1757650.6680000001</v>
      </c>
      <c r="D8" s="241">
        <v>1748708.3470000001</v>
      </c>
      <c r="E8" s="241">
        <v>1922112</v>
      </c>
      <c r="F8" s="241">
        <v>2139307</v>
      </c>
      <c r="G8" s="241">
        <v>2305100</v>
      </c>
      <c r="H8" s="241">
        <v>2444853</v>
      </c>
      <c r="I8" s="241">
        <v>2591600</v>
      </c>
      <c r="J8" s="241">
        <v>2792667</v>
      </c>
      <c r="K8" s="241">
        <v>2726626</v>
      </c>
      <c r="M8" s="240"/>
    </row>
    <row r="9" spans="1:13" ht="18" x14ac:dyDescent="0.25">
      <c r="A9" s="272" t="s">
        <v>451</v>
      </c>
      <c r="B9" s="241">
        <v>416091.49900000001</v>
      </c>
      <c r="C9" s="241">
        <v>399112.79</v>
      </c>
      <c r="D9" s="241">
        <v>387751.38299999997</v>
      </c>
      <c r="E9" s="241">
        <v>379679</v>
      </c>
      <c r="F9" s="241">
        <v>359924</v>
      </c>
      <c r="G9" s="241">
        <v>345146</v>
      </c>
      <c r="H9" s="241">
        <v>329686</v>
      </c>
      <c r="I9" s="241">
        <f>211601+99319</f>
        <v>310920</v>
      </c>
      <c r="J9" s="241">
        <f>198466+95509</f>
        <v>293975</v>
      </c>
      <c r="K9" s="241">
        <f>190153+93674</f>
        <v>283827</v>
      </c>
      <c r="M9" s="240"/>
    </row>
    <row r="10" spans="1:13" ht="18" x14ac:dyDescent="0.25">
      <c r="A10" s="272" t="s">
        <v>452</v>
      </c>
      <c r="B10" s="241">
        <v>270263.78000000003</v>
      </c>
      <c r="C10" s="241">
        <v>260386.56</v>
      </c>
      <c r="D10" s="241">
        <v>260350.75</v>
      </c>
      <c r="E10" s="241">
        <v>254495</v>
      </c>
      <c r="F10" s="241">
        <v>245601</v>
      </c>
      <c r="G10" s="241">
        <v>242894</v>
      </c>
      <c r="H10" s="241">
        <v>238553</v>
      </c>
      <c r="I10" s="241">
        <f>157214+77618</f>
        <v>234832</v>
      </c>
      <c r="J10" s="241">
        <f>153640+79072</f>
        <v>232712</v>
      </c>
      <c r="K10" s="241">
        <f>150075+79559</f>
        <v>229634</v>
      </c>
      <c r="M10" s="240"/>
    </row>
    <row r="11" spans="1:13" ht="15" x14ac:dyDescent="0.25">
      <c r="A11" s="272" t="s">
        <v>198</v>
      </c>
      <c r="B11" s="241">
        <v>186111.33</v>
      </c>
      <c r="C11" s="241">
        <v>187287.52</v>
      </c>
      <c r="D11" s="241">
        <v>180424.864</v>
      </c>
      <c r="E11" s="241">
        <v>172249</v>
      </c>
      <c r="F11" s="241">
        <v>159853</v>
      </c>
      <c r="G11" s="241">
        <v>167505</v>
      </c>
      <c r="H11" s="241">
        <v>151528</v>
      </c>
      <c r="I11" s="241">
        <v>136196</v>
      </c>
      <c r="J11" s="241">
        <v>137073</v>
      </c>
      <c r="K11" s="241">
        <v>129927</v>
      </c>
      <c r="M11" s="240"/>
    </row>
    <row r="12" spans="1:13" ht="18" x14ac:dyDescent="0.25">
      <c r="A12" s="272" t="s">
        <v>453</v>
      </c>
      <c r="B12" s="241">
        <v>302587.24599999998</v>
      </c>
      <c r="C12" s="241">
        <v>261030.95300000001</v>
      </c>
      <c r="D12" s="241">
        <v>265134.91100000002</v>
      </c>
      <c r="E12" s="241">
        <v>178164</v>
      </c>
      <c r="F12" s="241">
        <v>244346</v>
      </c>
      <c r="G12" s="241">
        <v>368090</v>
      </c>
      <c r="H12" s="241">
        <v>274662</v>
      </c>
      <c r="I12" s="241">
        <v>216534</v>
      </c>
      <c r="J12" s="241">
        <v>324572</v>
      </c>
      <c r="K12" s="241">
        <v>227000</v>
      </c>
      <c r="M12" s="240"/>
    </row>
    <row r="13" spans="1:13" ht="15" x14ac:dyDescent="0.25">
      <c r="A13" s="272" t="s">
        <v>245</v>
      </c>
      <c r="B13" s="241">
        <v>54344.285000000003</v>
      </c>
      <c r="C13" s="241">
        <v>50026.595000000001</v>
      </c>
      <c r="D13" s="241">
        <v>48340.6</v>
      </c>
      <c r="E13" s="241">
        <v>36011</v>
      </c>
      <c r="F13" s="241">
        <v>33346</v>
      </c>
      <c r="G13" s="241">
        <v>32766</v>
      </c>
      <c r="H13" s="241">
        <v>26716</v>
      </c>
      <c r="I13" s="241">
        <v>23309</v>
      </c>
      <c r="J13" s="241">
        <v>33426</v>
      </c>
      <c r="K13" s="241">
        <v>25588</v>
      </c>
      <c r="M13" s="240"/>
    </row>
    <row r="14" spans="1:13" ht="15" x14ac:dyDescent="0.25">
      <c r="A14" s="272" t="s">
        <v>392</v>
      </c>
      <c r="B14" s="241" t="s">
        <v>36</v>
      </c>
      <c r="C14" s="241" t="s">
        <v>36</v>
      </c>
      <c r="D14" s="241">
        <v>34624.232000000004</v>
      </c>
      <c r="E14" s="241">
        <v>107929</v>
      </c>
      <c r="F14" s="241">
        <v>131590</v>
      </c>
      <c r="G14" s="241">
        <v>71273</v>
      </c>
      <c r="H14" s="241">
        <v>126742</v>
      </c>
      <c r="I14" s="241">
        <v>107271</v>
      </c>
      <c r="J14" s="241">
        <v>90193</v>
      </c>
      <c r="K14" s="241">
        <v>79371</v>
      </c>
      <c r="M14" s="240"/>
    </row>
    <row r="15" spans="1:13" ht="15" x14ac:dyDescent="0.25">
      <c r="A15" s="272" t="s">
        <v>393</v>
      </c>
      <c r="B15" s="241" t="s">
        <v>36</v>
      </c>
      <c r="C15" s="241" t="s">
        <v>36</v>
      </c>
      <c r="D15" s="241">
        <v>6202.201</v>
      </c>
      <c r="E15" s="241">
        <v>18292</v>
      </c>
      <c r="F15" s="241">
        <v>19644</v>
      </c>
      <c r="G15" s="241">
        <v>12523</v>
      </c>
      <c r="H15" s="241">
        <v>19165</v>
      </c>
      <c r="I15" s="241">
        <v>17661</v>
      </c>
      <c r="J15" s="241">
        <v>16175</v>
      </c>
      <c r="K15" s="241">
        <v>15036</v>
      </c>
      <c r="M15" s="240"/>
    </row>
    <row r="16" spans="1:13" ht="15" x14ac:dyDescent="0.25">
      <c r="A16" s="272" t="s">
        <v>422</v>
      </c>
      <c r="B16" s="241">
        <v>26665.268</v>
      </c>
      <c r="C16" s="241">
        <v>20366.011999999999</v>
      </c>
      <c r="D16" s="241">
        <v>16628.901999999998</v>
      </c>
      <c r="E16" s="241" t="s">
        <v>36</v>
      </c>
      <c r="F16" s="241" t="s">
        <v>36</v>
      </c>
      <c r="G16" s="241" t="s">
        <v>36</v>
      </c>
      <c r="H16" s="241" t="s">
        <v>36</v>
      </c>
      <c r="I16" s="241" t="s">
        <v>36</v>
      </c>
      <c r="J16" s="241" t="s">
        <v>36</v>
      </c>
      <c r="K16" s="241" t="s">
        <v>36</v>
      </c>
      <c r="M16" s="240"/>
    </row>
    <row r="17" spans="1:22" ht="15" x14ac:dyDescent="0.25">
      <c r="A17" s="272" t="s">
        <v>371</v>
      </c>
      <c r="B17" s="241">
        <v>23459.717000000001</v>
      </c>
      <c r="C17" s="241">
        <v>19890.276000000002</v>
      </c>
      <c r="D17" s="241">
        <v>19464.175999999999</v>
      </c>
      <c r="E17" s="241">
        <v>22704</v>
      </c>
      <c r="F17" s="241">
        <v>24314</v>
      </c>
      <c r="G17" s="241">
        <v>25654</v>
      </c>
      <c r="H17" s="241">
        <v>28604</v>
      </c>
      <c r="I17" s="241">
        <v>28622</v>
      </c>
      <c r="J17" s="241">
        <v>29129</v>
      </c>
      <c r="K17" s="241">
        <v>31814</v>
      </c>
      <c r="M17" s="240"/>
    </row>
    <row r="18" spans="1:22" ht="15" x14ac:dyDescent="0.25">
      <c r="A18" s="272" t="s">
        <v>269</v>
      </c>
      <c r="B18" s="241">
        <v>25163.439999999999</v>
      </c>
      <c r="C18" s="241">
        <v>19164.806</v>
      </c>
      <c r="D18" s="241">
        <v>18413.96</v>
      </c>
      <c r="E18" s="241">
        <v>19965</v>
      </c>
      <c r="F18" s="241">
        <v>20946</v>
      </c>
      <c r="G18" s="241">
        <v>20399</v>
      </c>
      <c r="H18" s="241">
        <v>19949</v>
      </c>
      <c r="I18" s="241">
        <v>17558</v>
      </c>
      <c r="J18" s="241">
        <v>31552</v>
      </c>
      <c r="K18" s="241">
        <v>18788</v>
      </c>
      <c r="M18" s="240"/>
    </row>
    <row r="19" spans="1:22" ht="18" x14ac:dyDescent="0.25">
      <c r="A19" s="272" t="s">
        <v>454</v>
      </c>
      <c r="B19" s="241">
        <v>77654.457999999999</v>
      </c>
      <c r="C19" s="241">
        <v>57589.224000000002</v>
      </c>
      <c r="D19" s="241">
        <v>3037.8180000000002</v>
      </c>
      <c r="E19" s="241">
        <v>56324</v>
      </c>
      <c r="F19" s="241">
        <v>66008</v>
      </c>
      <c r="G19" s="241">
        <v>65126</v>
      </c>
      <c r="H19" s="241">
        <v>95948</v>
      </c>
      <c r="I19" s="241">
        <v>68022</v>
      </c>
      <c r="J19" s="241">
        <v>67190</v>
      </c>
      <c r="K19" s="241">
        <v>79601</v>
      </c>
      <c r="M19" s="240"/>
    </row>
    <row r="20" spans="1:22" ht="18" x14ac:dyDescent="0.25">
      <c r="A20" s="272" t="s">
        <v>455</v>
      </c>
      <c r="B20" s="241" t="s">
        <v>36</v>
      </c>
      <c r="C20" s="241">
        <v>22530.626</v>
      </c>
      <c r="D20" s="241">
        <v>42334.332000000002</v>
      </c>
      <c r="E20" s="241" t="s">
        <v>36</v>
      </c>
      <c r="F20" s="241" t="s">
        <v>36</v>
      </c>
      <c r="G20" s="241" t="s">
        <v>36</v>
      </c>
      <c r="H20" s="241" t="s">
        <v>36</v>
      </c>
      <c r="I20" s="241" t="s">
        <v>36</v>
      </c>
      <c r="J20" s="241" t="s">
        <v>36</v>
      </c>
      <c r="K20" s="241" t="s">
        <v>36</v>
      </c>
      <c r="M20" s="240"/>
    </row>
    <row r="21" spans="1:22" ht="18" x14ac:dyDescent="0.25">
      <c r="A21" s="272" t="s">
        <v>456</v>
      </c>
      <c r="B21" s="241" t="s">
        <v>36</v>
      </c>
      <c r="C21" s="241">
        <v>33126.213000000003</v>
      </c>
      <c r="D21" s="241">
        <v>34300.934000000001</v>
      </c>
      <c r="E21" s="241">
        <v>39989</v>
      </c>
      <c r="F21" s="241">
        <v>40750</v>
      </c>
      <c r="G21" s="241">
        <v>43190</v>
      </c>
      <c r="H21" s="241">
        <v>43162</v>
      </c>
      <c r="I21" s="241">
        <v>43763</v>
      </c>
      <c r="J21" s="241">
        <v>45767</v>
      </c>
      <c r="K21" s="241">
        <f>28260+17614</f>
        <v>45874</v>
      </c>
      <c r="M21" s="240"/>
    </row>
    <row r="22" spans="1:22" ht="18" x14ac:dyDescent="0.25">
      <c r="A22" s="272" t="s">
        <v>457</v>
      </c>
      <c r="B22" s="241" t="s">
        <v>36</v>
      </c>
      <c r="C22" s="241" t="s">
        <v>36</v>
      </c>
      <c r="D22" s="241" t="s">
        <v>36</v>
      </c>
      <c r="E22" s="241" t="s">
        <v>36</v>
      </c>
      <c r="F22" s="241" t="s">
        <v>36</v>
      </c>
      <c r="G22" s="241" t="s">
        <v>36</v>
      </c>
      <c r="H22" s="241" t="s">
        <v>36</v>
      </c>
      <c r="I22" s="241">
        <v>5010</v>
      </c>
      <c r="J22" s="241" t="s">
        <v>36</v>
      </c>
      <c r="K22" s="241" t="s">
        <v>36</v>
      </c>
      <c r="M22" s="240"/>
    </row>
    <row r="23" spans="1:22" ht="18" x14ac:dyDescent="0.25">
      <c r="A23" s="330" t="s">
        <v>492</v>
      </c>
      <c r="B23" s="329" t="s">
        <v>36</v>
      </c>
      <c r="C23" s="329" t="s">
        <v>36</v>
      </c>
      <c r="D23" s="329" t="s">
        <v>36</v>
      </c>
      <c r="E23" s="329" t="s">
        <v>36</v>
      </c>
      <c r="F23" s="329" t="s">
        <v>36</v>
      </c>
      <c r="G23" s="329" t="s">
        <v>36</v>
      </c>
      <c r="H23" s="329" t="s">
        <v>36</v>
      </c>
      <c r="I23" s="329">
        <f>4824+2224</f>
        <v>7048</v>
      </c>
      <c r="J23" s="329">
        <f>5594+3014</f>
        <v>8608</v>
      </c>
      <c r="K23" s="329">
        <f>4369+2642</f>
        <v>7011</v>
      </c>
      <c r="M23" s="240"/>
    </row>
    <row r="24" spans="1:22" ht="18" x14ac:dyDescent="0.25">
      <c r="A24" s="330" t="s">
        <v>493</v>
      </c>
      <c r="B24" s="329" t="s">
        <v>36</v>
      </c>
      <c r="C24" s="329" t="s">
        <v>36</v>
      </c>
      <c r="D24" s="329" t="s">
        <v>36</v>
      </c>
      <c r="E24" s="329" t="s">
        <v>36</v>
      </c>
      <c r="F24" s="329" t="s">
        <v>36</v>
      </c>
      <c r="G24" s="329" t="s">
        <v>36</v>
      </c>
      <c r="H24" s="329" t="s">
        <v>36</v>
      </c>
      <c r="I24" s="329">
        <v>11300</v>
      </c>
      <c r="J24" s="329">
        <v>32125</v>
      </c>
      <c r="K24" s="329">
        <v>22492</v>
      </c>
      <c r="M24" s="240"/>
    </row>
    <row r="25" spans="1:22" ht="18" x14ac:dyDescent="0.25">
      <c r="A25" s="330" t="s">
        <v>494</v>
      </c>
      <c r="B25" s="329" t="s">
        <v>36</v>
      </c>
      <c r="C25" s="329" t="s">
        <v>36</v>
      </c>
      <c r="D25" s="329" t="s">
        <v>36</v>
      </c>
      <c r="E25" s="329" t="s">
        <v>36</v>
      </c>
      <c r="F25" s="329" t="s">
        <v>36</v>
      </c>
      <c r="G25" s="329" t="s">
        <v>36</v>
      </c>
      <c r="H25" s="329" t="s">
        <v>36</v>
      </c>
      <c r="I25" s="329" t="s">
        <v>36</v>
      </c>
      <c r="J25" s="329" t="s">
        <v>36</v>
      </c>
      <c r="K25" s="329">
        <v>23438</v>
      </c>
      <c r="M25" s="240"/>
    </row>
    <row r="26" spans="1:22" ht="18" x14ac:dyDescent="0.25">
      <c r="A26" s="330" t="s">
        <v>495</v>
      </c>
      <c r="B26" s="329" t="s">
        <v>36</v>
      </c>
      <c r="C26" s="329" t="s">
        <v>36</v>
      </c>
      <c r="D26" s="329" t="s">
        <v>36</v>
      </c>
      <c r="E26" s="329" t="s">
        <v>36</v>
      </c>
      <c r="F26" s="329" t="s">
        <v>36</v>
      </c>
      <c r="G26" s="329" t="s">
        <v>36</v>
      </c>
      <c r="H26" s="329" t="s">
        <v>36</v>
      </c>
      <c r="I26" s="329" t="s">
        <v>36</v>
      </c>
      <c r="J26" s="329" t="s">
        <v>36</v>
      </c>
      <c r="K26" s="329">
        <v>55008</v>
      </c>
      <c r="M26" s="240"/>
    </row>
    <row r="27" spans="1:22" ht="15" x14ac:dyDescent="0.25">
      <c r="A27" s="272" t="s">
        <v>1</v>
      </c>
      <c r="B27" s="241">
        <v>3076339.1084999996</v>
      </c>
      <c r="C27" s="241">
        <v>3089188.213</v>
      </c>
      <c r="D27" s="241">
        <v>3088162.2430000007</v>
      </c>
      <c r="E27" s="241">
        <v>3065717.4099999992</v>
      </c>
      <c r="F27" s="241">
        <v>3485629</v>
      </c>
      <c r="G27" s="241">
        <v>3699666</v>
      </c>
      <c r="H27" s="241">
        <v>3799568</v>
      </c>
      <c r="I27" s="241">
        <v>3819646</v>
      </c>
      <c r="J27" s="241">
        <v>4135164</v>
      </c>
      <c r="K27" s="241">
        <v>4001035</v>
      </c>
      <c r="M27" s="242"/>
      <c r="N27" s="242"/>
    </row>
    <row r="28" spans="1:22" ht="15" x14ac:dyDescent="0.25">
      <c r="A28" s="69"/>
      <c r="B28" s="241"/>
      <c r="C28" s="241"/>
      <c r="D28" s="241"/>
      <c r="E28" s="241"/>
      <c r="F28" s="241"/>
      <c r="G28" s="241"/>
      <c r="H28" s="241"/>
      <c r="I28" s="241"/>
      <c r="J28" s="241"/>
      <c r="K28" s="241"/>
      <c r="M28" s="242"/>
      <c r="N28" s="242"/>
    </row>
    <row r="29" spans="1:22" ht="18" x14ac:dyDescent="0.25">
      <c r="A29" s="563" t="s">
        <v>458</v>
      </c>
      <c r="B29" s="563"/>
      <c r="C29" s="563"/>
      <c r="D29" s="563"/>
      <c r="E29" s="563"/>
      <c r="F29" s="563"/>
      <c r="G29" s="563"/>
      <c r="H29" s="563"/>
      <c r="I29" s="563"/>
      <c r="J29" s="563"/>
      <c r="K29" s="563"/>
      <c r="L29" s="281"/>
      <c r="M29" s="282"/>
      <c r="N29" s="283"/>
      <c r="O29" s="283"/>
      <c r="P29" s="283"/>
      <c r="Q29" s="283"/>
      <c r="R29" s="283"/>
      <c r="S29" s="241"/>
      <c r="T29" s="241"/>
      <c r="U29" s="241"/>
      <c r="V29" s="241"/>
    </row>
    <row r="30" spans="1:22" ht="17.25" customHeight="1" x14ac:dyDescent="0.25">
      <c r="A30" s="562" t="s">
        <v>489</v>
      </c>
      <c r="B30" s="562"/>
      <c r="C30" s="562"/>
      <c r="D30" s="562"/>
      <c r="E30" s="562"/>
      <c r="F30" s="562"/>
      <c r="G30" s="562"/>
      <c r="H30" s="562"/>
      <c r="I30" s="562"/>
      <c r="J30" s="562"/>
      <c r="K30" s="562"/>
      <c r="L30" s="562"/>
      <c r="M30" s="562"/>
      <c r="N30" s="562"/>
      <c r="O30" s="562"/>
      <c r="P30" s="562"/>
      <c r="Q30" s="562"/>
      <c r="R30" s="562"/>
      <c r="S30" s="562"/>
      <c r="T30" s="562"/>
      <c r="U30" s="562"/>
      <c r="V30" s="562"/>
    </row>
    <row r="31" spans="1:22" ht="15" customHeight="1" x14ac:dyDescent="0.25">
      <c r="A31" s="562"/>
      <c r="B31" s="562"/>
      <c r="C31" s="562"/>
      <c r="D31" s="562"/>
      <c r="E31" s="562"/>
      <c r="F31" s="562"/>
      <c r="G31" s="562"/>
      <c r="H31" s="562"/>
      <c r="I31" s="562"/>
      <c r="J31" s="562"/>
      <c r="K31" s="562"/>
      <c r="L31" s="348"/>
      <c r="M31" s="348"/>
      <c r="N31" s="348"/>
      <c r="O31" s="348"/>
      <c r="P31" s="348"/>
      <c r="Q31" s="348"/>
      <c r="R31" s="348"/>
      <c r="S31" s="348"/>
      <c r="T31" s="348"/>
      <c r="U31" s="348"/>
      <c r="V31" s="348"/>
    </row>
    <row r="32" spans="1:22" ht="18" x14ac:dyDescent="0.25">
      <c r="A32" s="563" t="s">
        <v>459</v>
      </c>
      <c r="B32" s="563"/>
      <c r="C32" s="563"/>
      <c r="D32" s="563"/>
      <c r="E32" s="563"/>
      <c r="F32" s="563"/>
      <c r="G32" s="563"/>
      <c r="H32" s="563"/>
      <c r="I32" s="563"/>
      <c r="J32" s="563"/>
      <c r="K32" s="563"/>
      <c r="L32" s="281"/>
      <c r="M32" s="272"/>
      <c r="N32" s="284"/>
      <c r="O32" s="284"/>
      <c r="P32" s="284"/>
      <c r="Q32" s="284"/>
      <c r="R32" s="284"/>
      <c r="S32" s="284"/>
      <c r="T32" s="284"/>
      <c r="U32" s="284"/>
      <c r="V32" s="285"/>
    </row>
    <row r="33" spans="1:22" ht="18" x14ac:dyDescent="0.25">
      <c r="A33" s="563" t="s">
        <v>460</v>
      </c>
      <c r="B33" s="563"/>
      <c r="C33" s="563"/>
      <c r="D33" s="563"/>
      <c r="E33" s="563"/>
      <c r="F33" s="563"/>
      <c r="G33" s="563"/>
      <c r="H33" s="563"/>
      <c r="I33" s="563"/>
      <c r="J33" s="563"/>
      <c r="K33" s="563"/>
      <c r="L33" s="286"/>
      <c r="M33" s="272"/>
      <c r="N33" s="284"/>
      <c r="O33" s="284"/>
      <c r="P33" s="284"/>
      <c r="Q33" s="284"/>
      <c r="R33" s="284"/>
      <c r="S33" s="284"/>
      <c r="T33" s="284"/>
      <c r="U33" s="284"/>
      <c r="V33" s="285"/>
    </row>
    <row r="34" spans="1:22" ht="18" customHeight="1" x14ac:dyDescent="0.25">
      <c r="A34" s="562" t="s">
        <v>490</v>
      </c>
      <c r="B34" s="562"/>
      <c r="C34" s="562"/>
      <c r="D34" s="562"/>
      <c r="E34" s="562"/>
      <c r="F34" s="562"/>
      <c r="G34" s="562"/>
      <c r="H34" s="562"/>
      <c r="I34" s="562"/>
      <c r="J34" s="562"/>
      <c r="K34" s="562"/>
      <c r="L34" s="562"/>
      <c r="M34" s="562"/>
      <c r="N34" s="562"/>
      <c r="O34" s="562"/>
      <c r="P34" s="562"/>
      <c r="Q34" s="562"/>
      <c r="R34" s="562"/>
      <c r="S34" s="562"/>
      <c r="T34" s="562"/>
      <c r="U34" s="562"/>
      <c r="V34" s="562"/>
    </row>
    <row r="35" spans="1:22" ht="18" customHeight="1" x14ac:dyDescent="0.2">
      <c r="A35" s="562" t="s">
        <v>491</v>
      </c>
      <c r="B35" s="562"/>
      <c r="C35" s="562"/>
      <c r="D35" s="562"/>
      <c r="E35" s="562"/>
      <c r="F35" s="562"/>
      <c r="G35" s="562"/>
      <c r="H35" s="562"/>
      <c r="I35" s="562"/>
      <c r="J35" s="562"/>
      <c r="K35" s="562"/>
      <c r="L35" s="224"/>
    </row>
    <row r="36" spans="1:22" ht="15" customHeight="1" x14ac:dyDescent="0.2">
      <c r="A36" s="562"/>
      <c r="B36" s="562"/>
      <c r="C36" s="562"/>
      <c r="D36" s="562"/>
      <c r="E36" s="562"/>
      <c r="F36" s="562"/>
      <c r="G36" s="562"/>
      <c r="H36" s="562"/>
      <c r="I36" s="562"/>
      <c r="J36" s="562"/>
      <c r="K36" s="562"/>
      <c r="L36" s="224"/>
    </row>
    <row r="37" spans="1:22" ht="15" x14ac:dyDescent="0.25">
      <c r="A37" s="69"/>
      <c r="B37" s="159"/>
      <c r="C37" s="236"/>
      <c r="D37" s="236"/>
      <c r="E37" s="236"/>
      <c r="F37" s="236"/>
      <c r="G37" s="236"/>
      <c r="H37" s="236"/>
      <c r="I37" s="236"/>
      <c r="J37" s="236"/>
      <c r="L37" s="224"/>
    </row>
    <row r="38" spans="1:22" ht="22.5" x14ac:dyDescent="0.3">
      <c r="A38" s="544" t="s">
        <v>254</v>
      </c>
      <c r="B38" s="544"/>
      <c r="C38" s="544"/>
      <c r="D38" s="544"/>
      <c r="E38" s="544"/>
      <c r="F38" s="544"/>
      <c r="G38" s="544"/>
      <c r="H38" s="544"/>
      <c r="I38" s="193"/>
      <c r="J38" s="193"/>
      <c r="K38" s="193"/>
      <c r="L38" s="224"/>
    </row>
    <row r="39" spans="1:22" ht="15" x14ac:dyDescent="0.25">
      <c r="A39" s="560" t="s">
        <v>0</v>
      </c>
      <c r="B39" s="560"/>
      <c r="C39" s="560"/>
      <c r="D39" s="560"/>
      <c r="E39" s="560"/>
      <c r="F39" s="560"/>
      <c r="G39" s="560"/>
      <c r="H39" s="560"/>
      <c r="I39" s="481"/>
      <c r="J39" s="481"/>
      <c r="K39" s="481"/>
      <c r="L39" s="224"/>
    </row>
    <row r="40" spans="1:22" ht="15" x14ac:dyDescent="0.25">
      <c r="A40" s="160"/>
      <c r="B40" s="236"/>
      <c r="C40" s="236"/>
      <c r="D40" s="236"/>
      <c r="E40" s="236"/>
      <c r="F40" s="236"/>
      <c r="G40" s="236"/>
      <c r="H40" s="236"/>
      <c r="I40" s="236"/>
      <c r="J40" s="224"/>
      <c r="L40" s="224"/>
    </row>
    <row r="41" spans="1:22" ht="15" x14ac:dyDescent="0.25">
      <c r="A41" s="161" t="s">
        <v>41</v>
      </c>
      <c r="B41" s="222"/>
      <c r="C41" s="275" t="s">
        <v>200</v>
      </c>
      <c r="D41" s="275" t="s">
        <v>201</v>
      </c>
      <c r="E41" s="275" t="s">
        <v>372</v>
      </c>
      <c r="F41" s="164"/>
      <c r="G41" s="275" t="s">
        <v>1</v>
      </c>
      <c r="H41" s="275"/>
      <c r="J41" s="224"/>
      <c r="L41" s="224"/>
    </row>
    <row r="42" spans="1:22" ht="14.25" x14ac:dyDescent="0.2">
      <c r="A42" s="479" t="s">
        <v>199</v>
      </c>
      <c r="B42" s="480" t="s">
        <v>202</v>
      </c>
      <c r="C42" s="480" t="s">
        <v>203</v>
      </c>
      <c r="D42" s="480" t="s">
        <v>204</v>
      </c>
      <c r="E42" s="480" t="s">
        <v>373</v>
      </c>
      <c r="F42" s="480" t="s">
        <v>205</v>
      </c>
      <c r="G42" s="480" t="s">
        <v>206</v>
      </c>
      <c r="H42" s="480" t="s">
        <v>439</v>
      </c>
      <c r="J42" s="224"/>
      <c r="L42" s="224"/>
    </row>
    <row r="43" spans="1:22" ht="15" x14ac:dyDescent="0.25">
      <c r="A43" s="158">
        <v>2006</v>
      </c>
      <c r="B43" s="276">
        <v>123100</v>
      </c>
      <c r="C43" s="276">
        <v>140435</v>
      </c>
      <c r="D43" s="276">
        <v>225129</v>
      </c>
      <c r="E43" s="276" t="s">
        <v>36</v>
      </c>
      <c r="F43" s="276">
        <v>380000</v>
      </c>
      <c r="G43" s="276">
        <v>868664</v>
      </c>
      <c r="H43" s="276">
        <v>1804893</v>
      </c>
      <c r="J43" s="224"/>
      <c r="L43" s="224"/>
    </row>
    <row r="44" spans="1:22" ht="15" x14ac:dyDescent="0.25">
      <c r="A44" s="158">
        <v>2007</v>
      </c>
      <c r="B44" s="276">
        <v>120400</v>
      </c>
      <c r="C44" s="276">
        <v>141592</v>
      </c>
      <c r="D44" s="276">
        <v>239601</v>
      </c>
      <c r="E44" s="276">
        <v>248771</v>
      </c>
      <c r="F44" s="276">
        <v>204000</v>
      </c>
      <c r="G44" s="276">
        <v>954364</v>
      </c>
      <c r="H44" s="276">
        <v>1832626.7040899999</v>
      </c>
      <c r="I44" s="276"/>
      <c r="J44" s="224"/>
      <c r="L44" s="224"/>
    </row>
    <row r="45" spans="1:22" ht="15" x14ac:dyDescent="0.25">
      <c r="A45" s="158">
        <v>2008</v>
      </c>
      <c r="B45" s="482">
        <v>244900</v>
      </c>
      <c r="C45" s="482">
        <v>156920</v>
      </c>
      <c r="D45" s="482">
        <v>258383</v>
      </c>
      <c r="E45" s="482">
        <v>248771</v>
      </c>
      <c r="F45" s="482">
        <v>278400</v>
      </c>
      <c r="G45" s="482">
        <v>1187374</v>
      </c>
      <c r="H45" s="482">
        <v>1845395.879</v>
      </c>
      <c r="I45" s="276"/>
      <c r="J45" s="224"/>
      <c r="L45" s="224"/>
    </row>
    <row r="46" spans="1:22" ht="15" x14ac:dyDescent="0.25">
      <c r="A46" s="158">
        <v>2009</v>
      </c>
      <c r="B46" s="482">
        <v>276400</v>
      </c>
      <c r="C46" s="482">
        <v>160010</v>
      </c>
      <c r="D46" s="482">
        <v>262706</v>
      </c>
      <c r="E46" s="482">
        <v>300707</v>
      </c>
      <c r="F46" s="482">
        <v>254500</v>
      </c>
      <c r="G46" s="482">
        <v>1254323</v>
      </c>
      <c r="H46" s="482">
        <v>1852498.58</v>
      </c>
      <c r="I46" s="276"/>
      <c r="J46" s="224"/>
      <c r="L46" s="224"/>
    </row>
    <row r="47" spans="1:22" ht="15" x14ac:dyDescent="0.25">
      <c r="A47" s="158">
        <v>2010</v>
      </c>
      <c r="B47" s="482">
        <v>278000</v>
      </c>
      <c r="C47" s="482">
        <v>166783</v>
      </c>
      <c r="D47" s="482">
        <v>264590</v>
      </c>
      <c r="E47" s="482">
        <v>178438</v>
      </c>
      <c r="F47" s="482">
        <v>200000</v>
      </c>
      <c r="G47" s="482">
        <v>1087811</v>
      </c>
      <c r="H47" s="482">
        <v>1867081.0589999999</v>
      </c>
      <c r="I47" s="276"/>
      <c r="J47" s="224"/>
      <c r="L47" s="224"/>
    </row>
    <row r="48" spans="1:22" ht="15" x14ac:dyDescent="0.25">
      <c r="A48" s="158">
        <v>2011</v>
      </c>
      <c r="B48" s="482">
        <v>283395</v>
      </c>
      <c r="C48" s="482">
        <v>161318</v>
      </c>
      <c r="D48" s="482">
        <v>266371</v>
      </c>
      <c r="E48" s="482">
        <v>178438</v>
      </c>
      <c r="F48" s="482">
        <v>200000</v>
      </c>
      <c r="G48" s="482">
        <v>1089522</v>
      </c>
      <c r="H48" s="482">
        <v>1980371</v>
      </c>
      <c r="I48" s="276"/>
      <c r="J48" s="224"/>
      <c r="L48" s="224"/>
    </row>
    <row r="49" spans="1:12" ht="15" x14ac:dyDescent="0.25">
      <c r="A49" s="158">
        <v>2012</v>
      </c>
      <c r="B49" s="482">
        <v>284870</v>
      </c>
      <c r="C49" s="482">
        <v>168610</v>
      </c>
      <c r="D49" s="482">
        <v>271852</v>
      </c>
      <c r="E49" s="482">
        <v>178438</v>
      </c>
      <c r="F49" s="482">
        <v>200000</v>
      </c>
      <c r="G49" s="482">
        <v>1103770</v>
      </c>
      <c r="H49" s="482">
        <v>2009553</v>
      </c>
      <c r="I49" s="276"/>
      <c r="J49" s="224"/>
      <c r="L49" s="224"/>
    </row>
    <row r="50" spans="1:12" ht="15" x14ac:dyDescent="0.25">
      <c r="A50" s="158">
        <v>2013</v>
      </c>
      <c r="B50" s="482">
        <v>286100</v>
      </c>
      <c r="C50" s="482">
        <v>172243</v>
      </c>
      <c r="D50" s="482">
        <v>271252</v>
      </c>
      <c r="E50" s="482">
        <v>309081</v>
      </c>
      <c r="F50" s="482">
        <v>190000</v>
      </c>
      <c r="G50" s="482">
        <v>1228676</v>
      </c>
      <c r="H50" s="482">
        <v>2201939</v>
      </c>
      <c r="I50" s="276"/>
      <c r="J50" s="224"/>
      <c r="L50" s="224"/>
    </row>
    <row r="51" spans="1:12" ht="15" x14ac:dyDescent="0.25">
      <c r="A51" s="158">
        <v>2014</v>
      </c>
      <c r="B51" s="482">
        <v>292400</v>
      </c>
      <c r="C51" s="482">
        <v>173931</v>
      </c>
      <c r="D51" s="482">
        <v>300402</v>
      </c>
      <c r="E51" s="482">
        <v>330081</v>
      </c>
      <c r="F51" s="482">
        <v>190000</v>
      </c>
      <c r="G51" s="482">
        <v>1286814</v>
      </c>
      <c r="H51" s="482">
        <v>2340166</v>
      </c>
      <c r="I51" s="276"/>
      <c r="J51" s="224"/>
      <c r="K51" s="239"/>
      <c r="L51" s="224"/>
    </row>
    <row r="52" spans="1:12" ht="15" x14ac:dyDescent="0.25">
      <c r="A52" s="158">
        <v>2015</v>
      </c>
      <c r="B52" s="482">
        <v>278250</v>
      </c>
      <c r="C52" s="482">
        <v>177418</v>
      </c>
      <c r="D52" s="482">
        <f>10735+12103+250+0+0+0+2000+299306</f>
        <v>324394</v>
      </c>
      <c r="E52" s="482">
        <f>0+162577+309081+4900</f>
        <v>476558</v>
      </c>
      <c r="F52" s="482">
        <v>155000</v>
      </c>
      <c r="G52" s="482">
        <v>1411620</v>
      </c>
      <c r="H52" s="482">
        <v>2620254</v>
      </c>
      <c r="I52" s="276"/>
      <c r="J52" s="224"/>
      <c r="K52" s="239"/>
      <c r="L52" s="224"/>
    </row>
    <row r="53" spans="1:12" ht="15" x14ac:dyDescent="0.25">
      <c r="A53" s="158">
        <v>2016</v>
      </c>
      <c r="B53" s="482">
        <v>271200</v>
      </c>
      <c r="C53" s="482">
        <v>181882</v>
      </c>
      <c r="D53" s="482">
        <f>18000+12103+250+0+0+0+2000+314282</f>
        <v>346635</v>
      </c>
      <c r="E53" s="482">
        <f>120668+184081+4900+0</f>
        <v>309649</v>
      </c>
      <c r="F53" s="482">
        <v>175000</v>
      </c>
      <c r="G53" s="482">
        <v>1284366</v>
      </c>
      <c r="H53" s="482">
        <v>2858090</v>
      </c>
      <c r="I53" s="276"/>
      <c r="J53" s="224"/>
      <c r="K53" s="239"/>
      <c r="L53" s="224"/>
    </row>
    <row r="54" spans="1:12" ht="15" x14ac:dyDescent="0.25">
      <c r="A54" s="158">
        <v>2017</v>
      </c>
      <c r="B54" s="482">
        <v>269900</v>
      </c>
      <c r="C54" s="482">
        <f>82975+95907</f>
        <v>178882</v>
      </c>
      <c r="D54" s="482">
        <f>331246+2000+19916+12103+250</f>
        <v>365515</v>
      </c>
      <c r="E54" s="482">
        <f>184081+120668+3300</f>
        <v>308049</v>
      </c>
      <c r="F54" s="482">
        <v>169000</v>
      </c>
      <c r="G54" s="482">
        <v>1291346</v>
      </c>
      <c r="H54" s="482">
        <v>2798475</v>
      </c>
      <c r="I54" s="276"/>
      <c r="J54" s="224"/>
      <c r="K54" s="239"/>
      <c r="L54" s="224"/>
    </row>
    <row r="55" spans="1:12" ht="15" x14ac:dyDescent="0.25">
      <c r="A55" s="158"/>
      <c r="B55" s="163"/>
      <c r="C55" s="163"/>
      <c r="D55" s="163"/>
      <c r="E55" s="163"/>
      <c r="F55" s="163"/>
      <c r="G55" s="163"/>
      <c r="H55" s="163"/>
      <c r="I55" s="270"/>
      <c r="J55" s="224"/>
      <c r="K55" s="239"/>
      <c r="L55" s="224"/>
    </row>
    <row r="56" spans="1:12" ht="18" customHeight="1" x14ac:dyDescent="0.2">
      <c r="A56" s="561" t="s">
        <v>423</v>
      </c>
      <c r="B56" s="561"/>
      <c r="C56" s="561"/>
      <c r="D56" s="561"/>
      <c r="E56" s="561"/>
      <c r="F56" s="561"/>
      <c r="G56" s="561"/>
      <c r="H56" s="561"/>
      <c r="I56" s="561"/>
      <c r="J56" s="561"/>
      <c r="K56" s="561"/>
    </row>
    <row r="57" spans="1:12" x14ac:dyDescent="0.2">
      <c r="A57" s="561"/>
      <c r="B57" s="561"/>
      <c r="C57" s="561"/>
      <c r="D57" s="561"/>
      <c r="E57" s="561"/>
      <c r="F57" s="561"/>
      <c r="G57" s="561"/>
      <c r="H57" s="561"/>
      <c r="I57" s="561"/>
      <c r="J57" s="561"/>
      <c r="K57" s="561"/>
    </row>
    <row r="58" spans="1:12" ht="15" x14ac:dyDescent="0.25">
      <c r="A58" s="69"/>
      <c r="B58" s="69"/>
      <c r="D58" s="158"/>
      <c r="E58" s="224"/>
      <c r="F58" s="224"/>
      <c r="G58" s="224"/>
      <c r="H58" s="224"/>
      <c r="I58" s="69"/>
      <c r="J58" s="162"/>
    </row>
    <row r="59" spans="1:12" ht="15" x14ac:dyDescent="0.25">
      <c r="A59" s="69"/>
      <c r="B59" s="69"/>
      <c r="D59" s="158"/>
      <c r="E59" s="224"/>
      <c r="F59" s="224"/>
      <c r="G59" s="224"/>
      <c r="H59" s="224"/>
      <c r="I59" s="69"/>
      <c r="J59" s="162"/>
    </row>
    <row r="60" spans="1:12" ht="15" x14ac:dyDescent="0.25">
      <c r="A60" s="69"/>
      <c r="B60" s="69"/>
      <c r="D60" s="158"/>
      <c r="E60" s="224"/>
      <c r="F60" s="224"/>
      <c r="G60" s="224"/>
      <c r="H60" s="224"/>
      <c r="I60" s="69"/>
      <c r="J60" s="162"/>
    </row>
    <row r="61" spans="1:12" ht="15" x14ac:dyDescent="0.25">
      <c r="A61" s="69"/>
      <c r="B61" s="69"/>
      <c r="D61" s="158"/>
      <c r="E61" s="224"/>
      <c r="F61" s="224"/>
      <c r="G61" s="224"/>
      <c r="H61" s="224"/>
      <c r="I61" s="69"/>
      <c r="J61" s="162"/>
    </row>
    <row r="62" spans="1:12" ht="15" x14ac:dyDescent="0.25">
      <c r="A62" s="69"/>
      <c r="B62" s="69"/>
      <c r="D62" s="158"/>
      <c r="E62" s="224"/>
      <c r="F62" s="224"/>
      <c r="G62" s="224"/>
      <c r="H62" s="224"/>
      <c r="I62" s="69"/>
      <c r="J62" s="162"/>
    </row>
    <row r="63" spans="1:12" ht="15" x14ac:dyDescent="0.25">
      <c r="A63" s="69"/>
      <c r="B63" s="69"/>
      <c r="C63" s="236"/>
      <c r="D63" s="236"/>
      <c r="E63" s="236"/>
      <c r="F63" s="236"/>
      <c r="G63" s="236"/>
      <c r="H63" s="236"/>
      <c r="I63" s="236"/>
      <c r="J63" s="162"/>
    </row>
    <row r="64" spans="1:12" ht="15" x14ac:dyDescent="0.25">
      <c r="A64" s="69"/>
      <c r="B64" s="69"/>
      <c r="C64" s="236"/>
      <c r="D64" s="236"/>
      <c r="E64" s="236"/>
      <c r="F64" s="236"/>
      <c r="G64" s="236"/>
      <c r="H64" s="236"/>
      <c r="I64" s="236"/>
      <c r="J64" s="162"/>
    </row>
    <row r="65" spans="1:13" ht="18" x14ac:dyDescent="0.25">
      <c r="A65" s="69"/>
      <c r="B65" s="237"/>
      <c r="C65" s="237"/>
      <c r="D65" s="237"/>
      <c r="E65" s="237"/>
      <c r="F65" s="237"/>
      <c r="G65" s="237"/>
      <c r="H65" s="237"/>
      <c r="I65" s="237"/>
      <c r="J65" s="236"/>
    </row>
    <row r="66" spans="1:13" x14ac:dyDescent="0.2">
      <c r="L66" s="244"/>
      <c r="M66" s="245"/>
    </row>
  </sheetData>
  <mergeCells count="14">
    <mergeCell ref="A1:K1"/>
    <mergeCell ref="A3:K3"/>
    <mergeCell ref="A2:K2"/>
    <mergeCell ref="A29:K29"/>
    <mergeCell ref="A30:K31"/>
    <mergeCell ref="A38:H38"/>
    <mergeCell ref="A39:H39"/>
    <mergeCell ref="A56:K57"/>
    <mergeCell ref="L30:V30"/>
    <mergeCell ref="L34:V34"/>
    <mergeCell ref="A32:K32"/>
    <mergeCell ref="A33:K33"/>
    <mergeCell ref="A34:K34"/>
    <mergeCell ref="A35:K36"/>
  </mergeCells>
  <phoneticPr fontId="0" type="noConversion"/>
  <printOptions horizontalCentered="1"/>
  <pageMargins left="0.5" right="0.5" top="1" bottom="0.5" header="0.25" footer="0.25"/>
  <pageSetup scale="69" orientation="portrait" r:id="rId1"/>
  <headerFooter scaleWithDoc="0">
    <oddHeader>&amp;R&amp;"Times New Roman,Bold Italic"Pennsylvania Department of Revenue</oddHeader>
    <oddFooter>&amp;C- 28 -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zoomScale="86" zoomScaleNormal="86" workbookViewId="0">
      <selection sqref="A1:G1"/>
    </sheetView>
  </sheetViews>
  <sheetFormatPr defaultRowHeight="12.75" x14ac:dyDescent="0.2"/>
  <cols>
    <col min="1" max="1" width="54.33203125" bestFit="1" customWidth="1"/>
    <col min="2" max="2" width="10" hidden="1" customWidth="1"/>
    <col min="3" max="7" width="10" customWidth="1"/>
    <col min="8" max="8" width="9.83203125" bestFit="1" customWidth="1"/>
    <col min="9" max="13" width="10" style="273" bestFit="1" customWidth="1"/>
    <col min="22" max="22" width="13.83203125" bestFit="1" customWidth="1"/>
  </cols>
  <sheetData>
    <row r="1" spans="1:22" ht="18.75" x14ac:dyDescent="0.3">
      <c r="A1" s="491" t="s">
        <v>376</v>
      </c>
      <c r="B1" s="491"/>
      <c r="C1" s="491"/>
      <c r="D1" s="491"/>
      <c r="E1" s="491"/>
      <c r="F1" s="491"/>
      <c r="G1" s="491"/>
      <c r="I1"/>
      <c r="J1"/>
      <c r="K1"/>
      <c r="L1"/>
      <c r="M1"/>
    </row>
    <row r="2" spans="1:22" ht="22.5" x14ac:dyDescent="0.3">
      <c r="A2" s="491" t="s">
        <v>430</v>
      </c>
      <c r="B2" s="491"/>
      <c r="C2" s="491"/>
      <c r="D2" s="491"/>
      <c r="E2" s="491"/>
      <c r="F2" s="491"/>
      <c r="G2" s="491"/>
      <c r="I2"/>
      <c r="J2"/>
      <c r="K2"/>
      <c r="L2"/>
      <c r="M2"/>
    </row>
    <row r="3" spans="1:22" ht="15.75" x14ac:dyDescent="0.25">
      <c r="A3" s="492" t="s">
        <v>168</v>
      </c>
      <c r="B3" s="492"/>
      <c r="C3" s="492"/>
      <c r="D3" s="492"/>
      <c r="E3" s="492"/>
      <c r="F3" s="492"/>
      <c r="G3" s="492"/>
      <c r="I3"/>
      <c r="J3"/>
      <c r="K3"/>
      <c r="L3"/>
      <c r="M3"/>
    </row>
    <row r="4" spans="1:22" ht="15" x14ac:dyDescent="0.25">
      <c r="A4" s="560" t="s">
        <v>28</v>
      </c>
      <c r="B4" s="560"/>
      <c r="C4" s="560"/>
      <c r="D4" s="560"/>
      <c r="E4" s="560"/>
      <c r="F4" s="560"/>
      <c r="G4" s="560"/>
      <c r="I4"/>
      <c r="J4"/>
      <c r="K4"/>
      <c r="L4"/>
      <c r="M4"/>
    </row>
    <row r="5" spans="1:22" s="4" customFormat="1" x14ac:dyDescent="0.2">
      <c r="A5" s="38"/>
    </row>
    <row r="6" spans="1:22" s="4" customFormat="1" ht="15.75" x14ac:dyDescent="0.25">
      <c r="B6" s="196"/>
      <c r="C6" s="196"/>
      <c r="D6" s="196"/>
      <c r="E6" s="196"/>
      <c r="I6" s="196"/>
      <c r="J6" s="196"/>
      <c r="K6" s="196"/>
      <c r="L6" s="196"/>
    </row>
    <row r="7" spans="1:22" ht="15.75" x14ac:dyDescent="0.25">
      <c r="A7" s="483" t="s">
        <v>419</v>
      </c>
      <c r="B7" s="388" t="s">
        <v>413</v>
      </c>
      <c r="C7" s="388" t="s">
        <v>418</v>
      </c>
      <c r="D7" s="388" t="s">
        <v>432</v>
      </c>
      <c r="E7" s="388" t="s">
        <v>445</v>
      </c>
      <c r="F7" s="388" t="s">
        <v>471</v>
      </c>
      <c r="G7" s="485" t="s">
        <v>480</v>
      </c>
      <c r="I7" s="89"/>
      <c r="J7" s="89"/>
      <c r="K7" s="89"/>
      <c r="L7" s="89"/>
      <c r="M7" s="89"/>
    </row>
    <row r="8" spans="1:22" s="231" customFormat="1" ht="15.75" x14ac:dyDescent="0.25">
      <c r="A8" s="212"/>
      <c r="B8" s="198"/>
      <c r="C8" s="198"/>
      <c r="D8" s="198"/>
      <c r="E8" s="198"/>
      <c r="F8" s="198"/>
      <c r="I8" s="198"/>
      <c r="J8" s="198"/>
      <c r="K8" s="198"/>
      <c r="L8" s="198"/>
      <c r="M8" s="198"/>
    </row>
    <row r="9" spans="1:22" ht="15.75" x14ac:dyDescent="0.25">
      <c r="A9" s="212" t="s">
        <v>377</v>
      </c>
      <c r="B9" s="198"/>
      <c r="C9" s="198"/>
      <c r="D9" s="198"/>
      <c r="E9" s="298"/>
      <c r="I9" s="198"/>
      <c r="J9" s="198"/>
      <c r="K9" s="198"/>
      <c r="L9" s="198"/>
    </row>
    <row r="10" spans="1:22" ht="15.75" x14ac:dyDescent="0.25">
      <c r="A10" s="200" t="s">
        <v>554</v>
      </c>
      <c r="B10" s="199">
        <v>90.028060960000005</v>
      </c>
      <c r="C10" s="199">
        <v>88.752868039999996</v>
      </c>
      <c r="D10" s="199">
        <v>90.504842930000009</v>
      </c>
      <c r="E10" s="199">
        <v>94.58944765999999</v>
      </c>
      <c r="F10" s="199">
        <v>98.099745999999996</v>
      </c>
      <c r="G10" s="199">
        <v>100.28390609</v>
      </c>
      <c r="I10" s="199"/>
      <c r="J10" s="199"/>
      <c r="K10" s="199"/>
      <c r="L10" s="199"/>
      <c r="M10" s="199"/>
      <c r="P10" s="199"/>
      <c r="Q10" s="199"/>
      <c r="R10" s="199"/>
      <c r="S10" s="199"/>
      <c r="T10" s="199"/>
    </row>
    <row r="11" spans="1:22" ht="15.75" x14ac:dyDescent="0.25">
      <c r="A11" s="200" t="s">
        <v>555</v>
      </c>
      <c r="B11" s="199">
        <v>89.061661340000001</v>
      </c>
      <c r="C11" s="199">
        <v>94.180899559999986</v>
      </c>
      <c r="D11" s="199">
        <v>102.12509165999998</v>
      </c>
      <c r="E11" s="199">
        <v>113.16199383999999</v>
      </c>
      <c r="F11" s="199">
        <v>124.04364316</v>
      </c>
      <c r="G11" s="199">
        <v>134.65537826999997</v>
      </c>
      <c r="I11" s="199"/>
      <c r="J11" s="199"/>
      <c r="K11" s="199"/>
      <c r="L11" s="199"/>
      <c r="M11" s="199"/>
      <c r="P11" s="199"/>
      <c r="Q11" s="199"/>
      <c r="R11" s="199"/>
      <c r="S11" s="199"/>
      <c r="T11" s="199"/>
    </row>
    <row r="12" spans="1:22" ht="18.75" x14ac:dyDescent="0.25">
      <c r="A12" s="200" t="s">
        <v>556</v>
      </c>
      <c r="B12" s="199">
        <f t="shared" ref="B12:G12" si="0">SUM(B10:B11)</f>
        <v>179.08972230000001</v>
      </c>
      <c r="C12" s="199">
        <f t="shared" si="0"/>
        <v>182.93376759999998</v>
      </c>
      <c r="D12" s="199">
        <f t="shared" si="0"/>
        <v>192.62993459</v>
      </c>
      <c r="E12" s="199">
        <f t="shared" si="0"/>
        <v>207.7514415</v>
      </c>
      <c r="F12" s="199">
        <f t="shared" si="0"/>
        <v>222.14338916</v>
      </c>
      <c r="G12" s="199">
        <f t="shared" si="0"/>
        <v>234.93928435999999</v>
      </c>
      <c r="I12" s="199"/>
      <c r="J12" s="199"/>
      <c r="K12" s="199"/>
      <c r="L12" s="199"/>
      <c r="M12" s="199"/>
      <c r="P12" s="199"/>
      <c r="Q12" s="199"/>
      <c r="R12" s="199"/>
      <c r="S12" s="199"/>
      <c r="T12" s="199"/>
    </row>
    <row r="13" spans="1:22" x14ac:dyDescent="0.2">
      <c r="A13" s="201"/>
      <c r="B13" s="298"/>
      <c r="C13" s="298"/>
      <c r="D13" s="298"/>
      <c r="E13" s="298"/>
      <c r="G13" s="308"/>
      <c r="H13" s="308"/>
    </row>
    <row r="14" spans="1:22" ht="15.75" x14ac:dyDescent="0.25">
      <c r="A14" s="212" t="s">
        <v>378</v>
      </c>
      <c r="B14" s="4"/>
      <c r="C14" s="4"/>
      <c r="D14" s="4"/>
      <c r="E14" s="298"/>
      <c r="I14" s="4"/>
      <c r="J14" s="4"/>
      <c r="K14" s="4"/>
      <c r="L14" s="4"/>
    </row>
    <row r="15" spans="1:22" ht="15.75" x14ac:dyDescent="0.25">
      <c r="A15" s="200" t="s">
        <v>554</v>
      </c>
      <c r="B15" s="199">
        <v>418.29299819000005</v>
      </c>
      <c r="C15" s="199">
        <v>412.36812973000002</v>
      </c>
      <c r="D15" s="199">
        <v>420.50824374000007</v>
      </c>
      <c r="E15" s="199">
        <v>439.48634570000002</v>
      </c>
      <c r="F15" s="199">
        <v>455.79607099999998</v>
      </c>
      <c r="G15" s="199">
        <v>465.94423083999999</v>
      </c>
      <c r="I15" s="199"/>
      <c r="J15" s="199"/>
      <c r="K15" s="199"/>
      <c r="L15" s="199"/>
      <c r="M15" s="199"/>
      <c r="P15" s="199"/>
      <c r="Q15" s="199"/>
      <c r="R15" s="199"/>
      <c r="S15" s="199"/>
      <c r="V15" s="274"/>
    </row>
    <row r="16" spans="1:22" ht="15.75" x14ac:dyDescent="0.25">
      <c r="A16" s="200"/>
      <c r="B16" s="199"/>
      <c r="C16" s="199"/>
      <c r="D16" s="199"/>
      <c r="E16" s="298"/>
      <c r="I16" s="199"/>
      <c r="J16" s="199"/>
      <c r="K16" s="199"/>
      <c r="L16" s="199"/>
      <c r="V16" s="274"/>
    </row>
    <row r="17" spans="1:22" ht="15.75" x14ac:dyDescent="0.25">
      <c r="B17" s="298"/>
      <c r="C17" s="298"/>
      <c r="D17" s="202"/>
      <c r="E17" s="298"/>
      <c r="L17" s="202"/>
    </row>
    <row r="18" spans="1:22" s="4" customFormat="1" x14ac:dyDescent="0.2">
      <c r="A18" s="203"/>
      <c r="B18" s="204"/>
      <c r="C18" s="204"/>
      <c r="D18" s="204"/>
      <c r="I18" s="204"/>
      <c r="J18" s="204"/>
      <c r="K18" s="204"/>
      <c r="L18" s="204"/>
      <c r="V18" s="18"/>
    </row>
    <row r="19" spans="1:22" s="4" customFormat="1" x14ac:dyDescent="0.2">
      <c r="A19" s="203"/>
      <c r="B19" s="204"/>
      <c r="C19" s="204"/>
      <c r="D19" s="204"/>
      <c r="I19" s="204"/>
      <c r="J19" s="204"/>
      <c r="K19" s="204"/>
      <c r="L19" s="204"/>
    </row>
    <row r="20" spans="1:22" s="4" customFormat="1" x14ac:dyDescent="0.2">
      <c r="A20" s="203"/>
      <c r="B20" s="204"/>
      <c r="C20" s="204"/>
      <c r="D20" s="204"/>
      <c r="I20" s="204"/>
      <c r="J20" s="204"/>
      <c r="K20" s="204"/>
      <c r="L20" s="204"/>
    </row>
    <row r="21" spans="1:22" s="4" customFormat="1" ht="15.75" x14ac:dyDescent="0.25">
      <c r="A21" s="483" t="s">
        <v>379</v>
      </c>
      <c r="B21" s="388" t="s">
        <v>413</v>
      </c>
      <c r="C21" s="404" t="s">
        <v>418</v>
      </c>
      <c r="D21" s="404" t="s">
        <v>432</v>
      </c>
      <c r="E21" s="404" t="s">
        <v>445</v>
      </c>
      <c r="F21" s="404" t="s">
        <v>471</v>
      </c>
      <c r="G21" s="484" t="s">
        <v>480</v>
      </c>
      <c r="I21" s="89"/>
      <c r="J21" s="89"/>
      <c r="K21" s="89"/>
      <c r="L21" s="89"/>
      <c r="M21" s="89"/>
    </row>
    <row r="22" spans="1:22" s="4" customFormat="1" x14ac:dyDescent="0.2">
      <c r="A22" s="203"/>
      <c r="B22" s="204"/>
      <c r="C22" s="204"/>
      <c r="D22" s="204"/>
      <c r="I22" s="204"/>
      <c r="J22" s="204"/>
      <c r="K22" s="204"/>
      <c r="L22" s="204"/>
    </row>
    <row r="23" spans="1:22" s="4" customFormat="1" ht="15.75" x14ac:dyDescent="0.25">
      <c r="A23" s="212" t="s">
        <v>377</v>
      </c>
      <c r="B23" s="205"/>
      <c r="C23" s="205"/>
      <c r="D23" s="205"/>
      <c r="I23" s="205"/>
      <c r="J23" s="205"/>
      <c r="K23" s="205"/>
      <c r="L23" s="205"/>
    </row>
    <row r="24" spans="1:22" s="4" customFormat="1" ht="15.75" x14ac:dyDescent="0.25">
      <c r="A24" s="200" t="s">
        <v>554</v>
      </c>
      <c r="B24" s="206">
        <v>7.589972107030607E-2</v>
      </c>
      <c r="C24" s="206">
        <v>-1.4164393927873054E-2</v>
      </c>
      <c r="D24" s="206">
        <v>1.9739924226566119E-2</v>
      </c>
      <c r="E24" s="206">
        <v>4.5131338807572696E-2</v>
      </c>
      <c r="F24" s="206">
        <v>3.7110887385849889E-2</v>
      </c>
      <c r="G24" s="206">
        <v>2.2264686495722552E-2</v>
      </c>
      <c r="H24" s="146"/>
      <c r="I24" s="206"/>
      <c r="J24" s="206"/>
      <c r="K24" s="206"/>
      <c r="L24" s="206"/>
      <c r="M24" s="206"/>
      <c r="P24" s="199"/>
      <c r="Q24" s="199"/>
      <c r="R24" s="199"/>
      <c r="S24" s="199"/>
    </row>
    <row r="25" spans="1:22" s="4" customFormat="1" ht="15.75" x14ac:dyDescent="0.25">
      <c r="A25" s="200" t="s">
        <v>555</v>
      </c>
      <c r="B25" s="206">
        <v>1.861588558226801E-2</v>
      </c>
      <c r="C25" s="206">
        <v>5.7479707238526467E-2</v>
      </c>
      <c r="D25" s="206">
        <v>8.4350352747894153E-2</v>
      </c>
      <c r="E25" s="206">
        <v>0.10807238456876611</v>
      </c>
      <c r="F25" s="206">
        <v>9.6159929237245478E-2</v>
      </c>
      <c r="G25" s="206">
        <v>8.5548399254222307E-2</v>
      </c>
      <c r="H25" s="146"/>
      <c r="I25" s="206"/>
      <c r="J25" s="206"/>
      <c r="K25" s="206"/>
      <c r="L25" s="206"/>
      <c r="M25" s="206"/>
      <c r="P25" s="199"/>
      <c r="Q25" s="199"/>
      <c r="R25" s="199"/>
      <c r="S25" s="199"/>
    </row>
    <row r="26" spans="1:22" s="4" customFormat="1" ht="15.75" x14ac:dyDescent="0.25">
      <c r="A26" s="200" t="s">
        <v>1</v>
      </c>
      <c r="B26" s="206">
        <v>4.6628926836965512E-2</v>
      </c>
      <c r="C26" s="206">
        <v>2.1464354573964117E-2</v>
      </c>
      <c r="D26" s="206">
        <v>5.3003702472260272E-2</v>
      </c>
      <c r="E26" s="206">
        <v>7.8500296136138514E-2</v>
      </c>
      <c r="F26" s="206">
        <v>6.9274838990708076E-2</v>
      </c>
      <c r="G26" s="206">
        <v>5.7601962625967174E-2</v>
      </c>
      <c r="H26" s="146"/>
      <c r="I26" s="206"/>
      <c r="J26" s="206"/>
      <c r="K26" s="206"/>
      <c r="L26" s="206"/>
      <c r="M26" s="206"/>
      <c r="P26" s="199"/>
      <c r="Q26" s="199"/>
      <c r="R26" s="199"/>
      <c r="S26" s="199"/>
    </row>
    <row r="27" spans="1:22" s="4" customFormat="1" ht="15.75" x14ac:dyDescent="0.25">
      <c r="A27" s="203"/>
      <c r="B27" s="204"/>
      <c r="C27" s="204"/>
      <c r="E27" s="206"/>
      <c r="F27" s="206"/>
      <c r="G27" s="206"/>
      <c r="H27" s="146"/>
      <c r="I27" s="204"/>
      <c r="J27" s="204"/>
      <c r="K27" s="204"/>
    </row>
    <row r="28" spans="1:22" s="4" customFormat="1" ht="15.75" x14ac:dyDescent="0.25">
      <c r="A28" s="212" t="s">
        <v>378</v>
      </c>
      <c r="B28" s="204"/>
      <c r="C28" s="204"/>
      <c r="E28" s="206"/>
      <c r="F28" s="206"/>
      <c r="G28" s="206"/>
      <c r="H28" s="146"/>
      <c r="I28" s="204"/>
      <c r="J28" s="204"/>
      <c r="K28" s="204"/>
    </row>
    <row r="29" spans="1:22" s="4" customFormat="1" ht="15.75" x14ac:dyDescent="0.25">
      <c r="A29" s="200" t="s">
        <v>554</v>
      </c>
      <c r="B29" s="206">
        <v>7.5856476826131836E-2</v>
      </c>
      <c r="C29" s="206">
        <v>-1.4164397887694968E-2</v>
      </c>
      <c r="D29" s="206">
        <v>1.9739920287559221E-2</v>
      </c>
      <c r="E29" s="206">
        <v>4.5131343421971337E-2</v>
      </c>
      <c r="F29" s="206">
        <v>3.7110880598627771E-2</v>
      </c>
      <c r="G29" s="206">
        <v>2.2264693545372749E-2</v>
      </c>
      <c r="H29" s="146"/>
      <c r="I29" s="206"/>
      <c r="J29" s="206"/>
      <c r="K29" s="206"/>
      <c r="L29" s="206"/>
      <c r="M29" s="206"/>
      <c r="P29" s="199"/>
      <c r="Q29" s="199"/>
      <c r="R29" s="199"/>
      <c r="S29" s="199"/>
    </row>
    <row r="30" spans="1:22" s="4" customFormat="1" ht="15.75" x14ac:dyDescent="0.25">
      <c r="G30" s="206"/>
      <c r="H30" s="146"/>
    </row>
    <row r="31" spans="1:22" s="4" customFormat="1" x14ac:dyDescent="0.2">
      <c r="H31" s="146"/>
    </row>
    <row r="32" spans="1:22" s="4" customFormat="1" x14ac:dyDescent="0.2">
      <c r="H32" s="146"/>
    </row>
    <row r="33" spans="1:13" ht="24.75" customHeight="1" x14ac:dyDescent="0.2">
      <c r="A33" s="564" t="s">
        <v>406</v>
      </c>
      <c r="B33" s="564"/>
      <c r="C33" s="564"/>
      <c r="D33" s="564"/>
      <c r="E33" s="564"/>
      <c r="F33" s="564"/>
      <c r="G33" s="564"/>
      <c r="H33" s="146"/>
      <c r="I33"/>
      <c r="J33"/>
      <c r="K33"/>
      <c r="L33"/>
      <c r="M33"/>
    </row>
    <row r="34" spans="1:13" x14ac:dyDescent="0.2">
      <c r="A34" s="559" t="s">
        <v>407</v>
      </c>
      <c r="B34" s="559"/>
      <c r="C34" s="559"/>
      <c r="D34" s="559"/>
      <c r="E34" s="559"/>
      <c r="F34" s="559"/>
      <c r="G34" s="559"/>
      <c r="I34"/>
      <c r="J34"/>
      <c r="K34"/>
      <c r="L34"/>
    </row>
  </sheetData>
  <mergeCells count="6">
    <mergeCell ref="A34:G34"/>
    <mergeCell ref="A1:G1"/>
    <mergeCell ref="A2:G2"/>
    <mergeCell ref="A3:G3"/>
    <mergeCell ref="A4:G4"/>
    <mergeCell ref="A33:G33"/>
  </mergeCells>
  <phoneticPr fontId="39" type="noConversion"/>
  <pageMargins left="0.5" right="0.5" top="1" bottom="0.5" header="0.25" footer="0.25"/>
  <pageSetup scale="90" orientation="portrait" r:id="rId1"/>
  <headerFooter scaleWithDoc="0">
    <oddHeader>&amp;R&amp;"Times New Roman,Bold Italic"&amp;9Pennsylvania Department of Revenue</oddHeader>
    <oddFooter>&amp;C- 30 -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zoomScale="86" zoomScaleNormal="86" workbookViewId="0">
      <selection sqref="A1:A48"/>
    </sheetView>
  </sheetViews>
  <sheetFormatPr defaultRowHeight="12.75" x14ac:dyDescent="0.2"/>
  <cols>
    <col min="1" max="1" width="6.5" customWidth="1"/>
    <col min="2" max="2" width="26.83203125" bestFit="1" customWidth="1"/>
    <col min="3" max="3" width="11.6640625" customWidth="1"/>
    <col min="4" max="13" width="15.83203125" customWidth="1"/>
    <col min="15" max="19" width="13.1640625" bestFit="1" customWidth="1"/>
  </cols>
  <sheetData>
    <row r="1" spans="1:19" s="76" customFormat="1" ht="20.25" customHeight="1" x14ac:dyDescent="0.3">
      <c r="A1" s="495" t="s">
        <v>226</v>
      </c>
      <c r="B1" s="494" t="s">
        <v>243</v>
      </c>
      <c r="C1" s="494"/>
      <c r="D1" s="494"/>
      <c r="E1" s="494"/>
      <c r="F1" s="494"/>
      <c r="G1" s="494"/>
      <c r="H1" s="494"/>
      <c r="I1" s="494"/>
      <c r="J1" s="494"/>
      <c r="K1" s="494"/>
      <c r="L1" s="494"/>
      <c r="M1" s="494"/>
    </row>
    <row r="2" spans="1:19" s="69" customFormat="1" ht="15.75" x14ac:dyDescent="0.25">
      <c r="A2" s="495"/>
      <c r="B2" s="68"/>
      <c r="C2" s="27"/>
      <c r="D2" s="27"/>
      <c r="E2" s="27"/>
      <c r="F2" s="27"/>
      <c r="G2" s="27"/>
      <c r="H2" s="27"/>
      <c r="I2" s="27"/>
      <c r="J2" s="27"/>
      <c r="K2" s="27"/>
      <c r="L2" s="70"/>
    </row>
    <row r="3" spans="1:19" s="69" customFormat="1" ht="15.75" x14ac:dyDescent="0.25">
      <c r="A3" s="495"/>
      <c r="B3" s="68"/>
      <c r="C3" s="27"/>
      <c r="D3" s="370">
        <f>'Page 3'!F4</f>
        <v>2008</v>
      </c>
      <c r="E3" s="370">
        <f>'Page 3'!G4</f>
        <v>2009</v>
      </c>
      <c r="F3" s="370">
        <f>'Page 3'!H4</f>
        <v>2010</v>
      </c>
      <c r="G3" s="370">
        <f>'Page 3'!I4</f>
        <v>2011</v>
      </c>
      <c r="H3" s="370">
        <f>'Page 3'!J4</f>
        <v>2012</v>
      </c>
      <c r="I3" s="370">
        <f>'Page 3'!K4</f>
        <v>2013</v>
      </c>
      <c r="J3" s="370">
        <f>'Page 3'!L4</f>
        <v>2014</v>
      </c>
      <c r="K3" s="370">
        <f>'Page 3'!M4</f>
        <v>2015</v>
      </c>
      <c r="L3" s="370">
        <f>'Page 3'!N4</f>
        <v>2016</v>
      </c>
      <c r="M3" s="370">
        <v>2017</v>
      </c>
    </row>
    <row r="4" spans="1:19" s="69" customFormat="1" ht="15.75" x14ac:dyDescent="0.25">
      <c r="A4" s="495"/>
      <c r="B4" s="68"/>
      <c r="C4" s="10"/>
      <c r="O4" s="71"/>
      <c r="P4" s="71"/>
      <c r="Q4" s="71"/>
      <c r="R4" s="71"/>
      <c r="S4" s="71"/>
    </row>
    <row r="5" spans="1:19" s="69" customFormat="1" ht="15.75" x14ac:dyDescent="0.25">
      <c r="A5" s="495"/>
      <c r="B5" s="371" t="s">
        <v>2</v>
      </c>
      <c r="C5" s="372"/>
      <c r="D5" s="373">
        <v>1</v>
      </c>
      <c r="E5" s="373">
        <v>0.99999999999999989</v>
      </c>
      <c r="F5" s="373">
        <v>0.99999999999999978</v>
      </c>
      <c r="G5" s="373">
        <v>0.99999999999999989</v>
      </c>
      <c r="H5" s="373">
        <v>1</v>
      </c>
      <c r="I5" s="373">
        <v>1.0000000000000002</v>
      </c>
      <c r="J5" s="373">
        <v>1</v>
      </c>
      <c r="K5" s="373">
        <v>1</v>
      </c>
      <c r="L5" s="373">
        <v>0.99999997991073697</v>
      </c>
      <c r="M5" s="373">
        <v>1</v>
      </c>
      <c r="O5" s="72"/>
      <c r="P5" s="72"/>
      <c r="Q5" s="72"/>
      <c r="R5" s="72"/>
      <c r="S5" s="72"/>
    </row>
    <row r="6" spans="1:19" s="69" customFormat="1" ht="15.75" x14ac:dyDescent="0.25">
      <c r="A6" s="495"/>
      <c r="B6" s="374"/>
      <c r="C6" s="172"/>
      <c r="D6" s="374"/>
      <c r="E6" s="374"/>
      <c r="F6" s="374"/>
      <c r="G6" s="374"/>
      <c r="H6" s="374"/>
      <c r="I6" s="374"/>
      <c r="J6" s="374"/>
      <c r="K6" s="374"/>
      <c r="L6" s="374"/>
      <c r="M6" s="374"/>
      <c r="O6" s="73"/>
      <c r="P6" s="73"/>
      <c r="Q6" s="73"/>
      <c r="R6" s="73"/>
      <c r="S6" s="73"/>
    </row>
    <row r="7" spans="1:19" s="69" customFormat="1" ht="15.75" x14ac:dyDescent="0.25">
      <c r="A7" s="495"/>
      <c r="B7" s="371" t="s">
        <v>3</v>
      </c>
      <c r="C7" s="372"/>
      <c r="D7" s="373">
        <v>0.9772673672743033</v>
      </c>
      <c r="E7" s="373">
        <v>0.99078555659873158</v>
      </c>
      <c r="F7" s="373">
        <v>0.90096150274086917</v>
      </c>
      <c r="G7" s="373">
        <v>0.96230178529369725</v>
      </c>
      <c r="H7" s="373">
        <v>0.98087032231875848</v>
      </c>
      <c r="I7" s="373">
        <v>0.97976108135076756</v>
      </c>
      <c r="J7" s="373">
        <v>0.98220415683243179</v>
      </c>
      <c r="K7" s="373">
        <v>0.96403751188123288</v>
      </c>
      <c r="L7" s="373">
        <v>0.97916736674388261</v>
      </c>
      <c r="M7" s="373">
        <v>0.97105427872045302</v>
      </c>
      <c r="O7" s="72"/>
      <c r="P7" s="72"/>
      <c r="Q7" s="72"/>
      <c r="R7" s="72"/>
      <c r="S7" s="72"/>
    </row>
    <row r="8" spans="1:19" s="69" customFormat="1" ht="15.75" x14ac:dyDescent="0.25">
      <c r="A8" s="495"/>
      <c r="B8" s="374"/>
      <c r="C8" s="172"/>
      <c r="D8" s="374"/>
      <c r="E8" s="374"/>
      <c r="F8" s="374"/>
      <c r="G8" s="374"/>
      <c r="H8" s="374"/>
      <c r="I8" s="374"/>
      <c r="J8" s="374"/>
      <c r="K8" s="374"/>
      <c r="L8" s="374"/>
      <c r="M8" s="374"/>
      <c r="O8" s="73"/>
      <c r="P8" s="73"/>
      <c r="Q8" s="73"/>
      <c r="R8" s="73"/>
      <c r="S8" s="73"/>
    </row>
    <row r="9" spans="1:19" s="69" customFormat="1" ht="15.75" x14ac:dyDescent="0.25">
      <c r="A9" s="495"/>
      <c r="B9" s="371" t="s">
        <v>4</v>
      </c>
      <c r="C9" s="372"/>
      <c r="D9" s="373">
        <v>0.19482201376622438</v>
      </c>
      <c r="E9" s="373">
        <v>0.18880787651447054</v>
      </c>
      <c r="F9" s="373">
        <v>0.1650398295214438</v>
      </c>
      <c r="G9" s="373">
        <v>0.17741729769081466</v>
      </c>
      <c r="H9" s="373">
        <v>0.17897611859989151</v>
      </c>
      <c r="I9" s="373">
        <v>0.18074224841734107</v>
      </c>
      <c r="J9" s="373">
        <v>0.17089469924627804</v>
      </c>
      <c r="K9" s="373">
        <v>0.16711997057601286</v>
      </c>
      <c r="L9" s="373">
        <v>0.16611918857687627</v>
      </c>
      <c r="M9" s="373">
        <v>0.15201075570076172</v>
      </c>
      <c r="O9" s="72"/>
      <c r="P9" s="72"/>
      <c r="Q9" s="72"/>
      <c r="R9" s="72"/>
      <c r="S9" s="72"/>
    </row>
    <row r="10" spans="1:19" s="69" customFormat="1" ht="15.75" x14ac:dyDescent="0.25">
      <c r="A10" s="495"/>
      <c r="B10" s="375" t="s">
        <v>5</v>
      </c>
      <c r="C10" s="172"/>
      <c r="D10" s="376">
        <v>-8.3542266749098247E-6</v>
      </c>
      <c r="E10" s="376">
        <v>1.5399084739475621E-4</v>
      </c>
      <c r="F10" s="376">
        <v>8.4945054200461089E-5</v>
      </c>
      <c r="G10" s="376">
        <v>6.7103533908257636E-5</v>
      </c>
      <c r="H10" s="376">
        <v>1.6049522787045674E-4</v>
      </c>
      <c r="I10" s="376">
        <v>1.2027709759854018E-4</v>
      </c>
      <c r="J10" s="376">
        <v>2.5965804897963946E-5</v>
      </c>
      <c r="K10" s="376">
        <v>3.6555657649128907E-4</v>
      </c>
      <c r="L10" s="376">
        <v>5.2971423859326054E-5</v>
      </c>
      <c r="M10" s="376">
        <v>8.8859080118709231E-5</v>
      </c>
      <c r="O10" s="74"/>
      <c r="P10" s="74"/>
      <c r="Q10" s="74"/>
      <c r="R10" s="74"/>
      <c r="S10" s="74"/>
    </row>
    <row r="11" spans="1:19" s="69" customFormat="1" ht="15.75" x14ac:dyDescent="0.25">
      <c r="A11" s="495"/>
      <c r="B11" s="375" t="s">
        <v>6</v>
      </c>
      <c r="C11" s="172"/>
      <c r="D11" s="377">
        <v>8.6567310061989144E-2</v>
      </c>
      <c r="E11" s="377">
        <v>7.7552068984246103E-2</v>
      </c>
      <c r="F11" s="377">
        <v>6.4776915741259405E-2</v>
      </c>
      <c r="G11" s="377">
        <v>7.7515143530257652E-2</v>
      </c>
      <c r="H11" s="377">
        <v>7.3068904690030134E-2</v>
      </c>
      <c r="I11" s="377">
        <v>8.4596827376041198E-2</v>
      </c>
      <c r="J11" s="377">
        <v>8.7447889049232716E-2</v>
      </c>
      <c r="K11" s="377">
        <v>9.1901084002551953E-2</v>
      </c>
      <c r="L11" s="377">
        <v>9.1981945206877788E-2</v>
      </c>
      <c r="M11" s="377">
        <v>8.6882230335036462E-2</v>
      </c>
      <c r="O11" s="74"/>
      <c r="P11" s="74"/>
      <c r="Q11" s="74"/>
      <c r="R11" s="74"/>
      <c r="S11" s="74"/>
    </row>
    <row r="12" spans="1:19" s="69" customFormat="1" ht="15.75" x14ac:dyDescent="0.25">
      <c r="A12" s="495"/>
      <c r="B12" s="375" t="s">
        <v>7</v>
      </c>
      <c r="C12" s="172"/>
      <c r="D12" s="377">
        <v>3.6520335915035097E-2</v>
      </c>
      <c r="E12" s="377">
        <v>3.0854299884929798E-2</v>
      </c>
      <c r="F12" s="377">
        <v>2.7531251542416785E-2</v>
      </c>
      <c r="G12" s="377">
        <v>2.9798038803088137E-2</v>
      </c>
      <c r="H12" s="377">
        <v>3.0249403636167075E-2</v>
      </c>
      <c r="I12" s="377">
        <v>2.1023137285830482E-2</v>
      </c>
      <c r="J12" s="377">
        <v>1.1193264033099472E-2</v>
      </c>
      <c r="K12" s="377">
        <v>7.8969268154986724E-3</v>
      </c>
      <c r="L12" s="377">
        <v>4.8728788047144537E-3</v>
      </c>
      <c r="M12" s="377">
        <v>1.043623826522255E-3</v>
      </c>
      <c r="O12" s="74"/>
      <c r="P12" s="74"/>
      <c r="Q12" s="74"/>
      <c r="R12" s="74"/>
      <c r="S12" s="74"/>
    </row>
    <row r="13" spans="1:19" s="69" customFormat="1" ht="15.75" x14ac:dyDescent="0.25">
      <c r="A13" s="495"/>
      <c r="B13" s="371" t="s">
        <v>526</v>
      </c>
      <c r="C13" s="372"/>
      <c r="D13" s="373">
        <v>7.1742722015875032E-2</v>
      </c>
      <c r="E13" s="373">
        <v>8.0247516797899918E-2</v>
      </c>
      <c r="F13" s="373">
        <v>7.2646717183567147E-2</v>
      </c>
      <c r="G13" s="373">
        <v>7.0037011823560619E-2</v>
      </c>
      <c r="H13" s="373">
        <v>7.549731504582384E-2</v>
      </c>
      <c r="I13" s="373">
        <v>7.5002006657870809E-2</v>
      </c>
      <c r="J13" s="373">
        <v>7.2227580359047833E-2</v>
      </c>
      <c r="K13" s="373">
        <v>6.6956403181470961E-2</v>
      </c>
      <c r="L13" s="373">
        <v>6.921139759265317E-2</v>
      </c>
      <c r="M13" s="373">
        <v>6.3996042459084301E-2</v>
      </c>
      <c r="O13" s="75"/>
      <c r="P13" s="75"/>
      <c r="Q13" s="75"/>
      <c r="R13" s="75"/>
      <c r="S13" s="75"/>
    </row>
    <row r="14" spans="1:19" s="69" customFormat="1" ht="15.75" x14ac:dyDescent="0.25">
      <c r="A14" s="495"/>
      <c r="B14" s="375" t="s">
        <v>8</v>
      </c>
      <c r="C14" s="172"/>
      <c r="D14" s="377">
        <v>4.8298319290315396E-2</v>
      </c>
      <c r="E14" s="377">
        <v>5.3928977991407272E-2</v>
      </c>
      <c r="F14" s="377">
        <v>4.6537224961647083E-2</v>
      </c>
      <c r="G14" s="377">
        <v>4.4555908021507822E-2</v>
      </c>
      <c r="H14" s="377">
        <v>4.8053438613774722E-2</v>
      </c>
      <c r="I14" s="377">
        <v>4.5598973044079845E-2</v>
      </c>
      <c r="J14" s="377">
        <v>4.4717117839197761E-2</v>
      </c>
      <c r="K14" s="377">
        <v>4.1246062548383811E-2</v>
      </c>
      <c r="L14" s="377">
        <v>4.2227825108356015E-2</v>
      </c>
      <c r="M14" s="377">
        <v>3.8856158394517434E-2</v>
      </c>
      <c r="O14" s="74"/>
      <c r="P14" s="74"/>
      <c r="Q14" s="74"/>
      <c r="R14" s="74"/>
      <c r="S14" s="74"/>
    </row>
    <row r="15" spans="1:19" s="69" customFormat="1" ht="15.75" x14ac:dyDescent="0.25">
      <c r="A15" s="495"/>
      <c r="B15" s="375" t="s">
        <v>9</v>
      </c>
      <c r="C15" s="172"/>
      <c r="D15" s="377">
        <v>1.6001431611411218E-3</v>
      </c>
      <c r="E15" s="377">
        <v>1.6399231910146305E-3</v>
      </c>
      <c r="F15" s="377">
        <v>1.4304439623943272E-3</v>
      </c>
      <c r="G15" s="377">
        <v>1.2522601454226785E-3</v>
      </c>
      <c r="H15" s="377">
        <v>1.0376742686299299E-3</v>
      </c>
      <c r="I15" s="377">
        <v>1.5318739968520451E-3</v>
      </c>
      <c r="J15" s="377">
        <v>1.2950663031743405E-3</v>
      </c>
      <c r="K15" s="377">
        <v>1.2472635540707214E-3</v>
      </c>
      <c r="L15" s="377">
        <v>1.2689064812870269E-3</v>
      </c>
      <c r="M15" s="377">
        <v>1.2689102568388861E-3</v>
      </c>
      <c r="O15" s="74"/>
      <c r="P15" s="74"/>
      <c r="Q15" s="74"/>
      <c r="R15" s="74"/>
      <c r="S15" s="74"/>
    </row>
    <row r="16" spans="1:19" s="69" customFormat="1" ht="15.75" x14ac:dyDescent="0.25">
      <c r="A16" s="495"/>
      <c r="B16" s="375" t="s">
        <v>10</v>
      </c>
      <c r="C16" s="172"/>
      <c r="D16" s="377">
        <v>1.4975220877698262E-2</v>
      </c>
      <c r="E16" s="377">
        <v>1.6903203800818611E-2</v>
      </c>
      <c r="F16" s="377">
        <v>1.6620574733249023E-2</v>
      </c>
      <c r="G16" s="377">
        <v>1.5586824975077535E-2</v>
      </c>
      <c r="H16" s="377">
        <v>1.6562199386866698E-2</v>
      </c>
      <c r="I16" s="377">
        <v>1.5601868066133487E-2</v>
      </c>
      <c r="J16" s="377">
        <v>1.5103678689275682E-2</v>
      </c>
      <c r="K16" s="377">
        <v>1.4850281714575798E-2</v>
      </c>
      <c r="L16" s="377">
        <v>1.5035685233870664E-2</v>
      </c>
      <c r="M16" s="377">
        <v>1.3686123458132837E-2</v>
      </c>
      <c r="O16" s="74"/>
      <c r="P16" s="74"/>
      <c r="Q16" s="74"/>
      <c r="R16" s="74"/>
      <c r="S16" s="74"/>
    </row>
    <row r="17" spans="1:19" s="69" customFormat="1" ht="15.75" x14ac:dyDescent="0.25">
      <c r="A17" s="495"/>
      <c r="B17" s="375" t="s">
        <v>11</v>
      </c>
      <c r="C17" s="172"/>
      <c r="D17" s="377">
        <v>6.8690386867202493E-3</v>
      </c>
      <c r="E17" s="377">
        <v>7.7754118146594088E-3</v>
      </c>
      <c r="F17" s="377">
        <v>8.0584735262767028E-3</v>
      </c>
      <c r="G17" s="377">
        <v>8.642018681552583E-3</v>
      </c>
      <c r="H17" s="377">
        <v>9.8440027765524987E-3</v>
      </c>
      <c r="I17" s="377">
        <v>1.2269291550805438E-2</v>
      </c>
      <c r="J17" s="377">
        <v>1.1111717527400065E-2</v>
      </c>
      <c r="K17" s="377">
        <v>9.6127953644406239E-3</v>
      </c>
      <c r="L17" s="377">
        <v>1.067898076913947E-2</v>
      </c>
      <c r="M17" s="377">
        <v>1.0184850349595143E-2</v>
      </c>
      <c r="O17" s="74"/>
      <c r="P17" s="74"/>
      <c r="Q17" s="74"/>
      <c r="R17" s="74"/>
      <c r="S17" s="74"/>
    </row>
    <row r="18" spans="1:19" s="69" customFormat="1" ht="15.75" x14ac:dyDescent="0.25">
      <c r="A18" s="495"/>
      <c r="B18" s="374"/>
      <c r="C18" s="172"/>
      <c r="D18" s="377"/>
      <c r="E18" s="377"/>
      <c r="F18" s="377"/>
      <c r="G18" s="377"/>
      <c r="H18" s="377"/>
      <c r="I18" s="377"/>
      <c r="J18" s="377"/>
      <c r="K18" s="377"/>
      <c r="L18" s="377"/>
      <c r="M18" s="377"/>
      <c r="O18" s="73"/>
      <c r="P18" s="73"/>
      <c r="Q18" s="73"/>
      <c r="R18" s="73"/>
      <c r="S18" s="73"/>
    </row>
    <row r="19" spans="1:19" s="69" customFormat="1" ht="15.75" x14ac:dyDescent="0.25">
      <c r="A19" s="495"/>
      <c r="B19" s="371" t="s">
        <v>12</v>
      </c>
      <c r="C19" s="372"/>
      <c r="D19" s="373">
        <v>0.3422377047991283</v>
      </c>
      <c r="E19" s="373">
        <v>0.3596649665388425</v>
      </c>
      <c r="F19" s="373">
        <v>0.33647185903641524</v>
      </c>
      <c r="G19" s="373">
        <v>0.36270041399510533</v>
      </c>
      <c r="H19" s="373">
        <v>0.3673032731583597</v>
      </c>
      <c r="I19" s="373">
        <v>0.35795074310567732</v>
      </c>
      <c r="J19" s="373">
        <v>0.36538193730492086</v>
      </c>
      <c r="K19" s="373">
        <v>0.35234774737221536</v>
      </c>
      <c r="L19" s="373">
        <v>0.35854809276474214</v>
      </c>
      <c r="M19" s="373">
        <v>0.37058949451798623</v>
      </c>
      <c r="O19" s="72"/>
      <c r="P19" s="72"/>
      <c r="Q19" s="72"/>
      <c r="R19" s="72"/>
      <c r="S19" s="72"/>
    </row>
    <row r="20" spans="1:19" s="69" customFormat="1" ht="15.75" x14ac:dyDescent="0.25">
      <c r="A20" s="495"/>
      <c r="B20" s="371" t="s">
        <v>527</v>
      </c>
      <c r="C20" s="372"/>
      <c r="D20" s="378">
        <v>0.30422997802374813</v>
      </c>
      <c r="E20" s="378">
        <v>0.31866705187832156</v>
      </c>
      <c r="F20" s="378">
        <v>0.29040519622824307</v>
      </c>
      <c r="G20" s="378">
        <v>0.31240314002464487</v>
      </c>
      <c r="H20" s="378">
        <v>0.31694002374048136</v>
      </c>
      <c r="I20" s="378">
        <v>0.31045943712717494</v>
      </c>
      <c r="J20" s="378">
        <v>0.31913772895730169</v>
      </c>
      <c r="K20" s="378">
        <v>0.31030829714111102</v>
      </c>
      <c r="L20" s="378">
        <v>0.31698018462275351</v>
      </c>
      <c r="M20" s="378">
        <v>0.31590701856539227</v>
      </c>
      <c r="O20" s="75"/>
      <c r="P20" s="75"/>
      <c r="Q20" s="75"/>
      <c r="R20" s="75"/>
      <c r="S20" s="75"/>
    </row>
    <row r="21" spans="1:19" s="69" customFormat="1" ht="15.75" x14ac:dyDescent="0.25">
      <c r="A21" s="495"/>
      <c r="B21" s="375" t="s">
        <v>13</v>
      </c>
      <c r="C21" s="172"/>
      <c r="D21" s="377">
        <v>0.26481389430398516</v>
      </c>
      <c r="E21" s="377">
        <v>0.28108174918196199</v>
      </c>
      <c r="F21" s="377">
        <v>0.25439150659699994</v>
      </c>
      <c r="G21" s="377">
        <v>0.2737496761684784</v>
      </c>
      <c r="H21" s="377">
        <v>0.2750072831211125</v>
      </c>
      <c r="I21" s="377">
        <v>0.26970181406435267</v>
      </c>
      <c r="J21" s="377">
        <v>0.27587651479252623</v>
      </c>
      <c r="K21" s="377">
        <v>0.26695726722000668</v>
      </c>
      <c r="L21" s="377">
        <v>0.27338248177398672</v>
      </c>
      <c r="M21" s="377">
        <v>0.27274879375074373</v>
      </c>
      <c r="O21" s="74"/>
      <c r="P21" s="74"/>
      <c r="Q21" s="74"/>
      <c r="R21" s="74"/>
      <c r="S21" s="74"/>
    </row>
    <row r="22" spans="1:19" s="69" customFormat="1" ht="15.75" x14ac:dyDescent="0.25">
      <c r="A22" s="495"/>
      <c r="B22" s="375" t="s">
        <v>14</v>
      </c>
      <c r="C22" s="172"/>
      <c r="D22" s="377">
        <v>3.9416083719762983E-2</v>
      </c>
      <c r="E22" s="377">
        <v>3.7585302696359547E-2</v>
      </c>
      <c r="F22" s="377">
        <v>3.6013689631243129E-2</v>
      </c>
      <c r="G22" s="377">
        <v>3.8653463856166387E-2</v>
      </c>
      <c r="H22" s="377">
        <v>4.193274061936883E-2</v>
      </c>
      <c r="I22" s="377">
        <v>4.0757623062822303E-2</v>
      </c>
      <c r="J22" s="377">
        <v>4.3261214164775463E-2</v>
      </c>
      <c r="K22" s="377">
        <v>4.3351029921104386E-2</v>
      </c>
      <c r="L22" s="377">
        <v>4.3597702848766892E-2</v>
      </c>
      <c r="M22" s="377">
        <v>4.3158224814648552E-2</v>
      </c>
      <c r="O22" s="74"/>
      <c r="P22" s="74"/>
      <c r="Q22" s="74"/>
      <c r="R22" s="74"/>
      <c r="S22" s="74"/>
    </row>
    <row r="23" spans="1:19" s="69" customFormat="1" ht="15.75" x14ac:dyDescent="0.25">
      <c r="A23" s="495"/>
      <c r="B23" s="375" t="s">
        <v>15</v>
      </c>
      <c r="C23" s="172"/>
      <c r="D23" s="377">
        <v>2.8074076608719172E-2</v>
      </c>
      <c r="E23" s="377">
        <v>2.9540339058252336E-2</v>
      </c>
      <c r="F23" s="377">
        <v>3.5302757925219114E-2</v>
      </c>
      <c r="G23" s="377">
        <v>3.9108173406486445E-2</v>
      </c>
      <c r="H23" s="377">
        <v>3.8655505735682778E-2</v>
      </c>
      <c r="I23" s="377">
        <v>3.5748344491065759E-2</v>
      </c>
      <c r="J23" s="377">
        <v>3.4149068223144445E-2</v>
      </c>
      <c r="K23" s="377">
        <v>3.0308258091868597E-2</v>
      </c>
      <c r="L23" s="377">
        <v>2.9497262486021771E-2</v>
      </c>
      <c r="M23" s="377">
        <v>3.9836191522557324E-2</v>
      </c>
      <c r="O23" s="74"/>
      <c r="P23" s="74"/>
      <c r="Q23" s="74"/>
      <c r="R23" s="74"/>
      <c r="S23" s="74"/>
    </row>
    <row r="24" spans="1:19" s="69" customFormat="1" ht="15.75" x14ac:dyDescent="0.25">
      <c r="A24" s="495"/>
      <c r="B24" s="375" t="s">
        <v>488</v>
      </c>
      <c r="C24" s="172"/>
      <c r="D24" s="368" t="s">
        <v>524</v>
      </c>
      <c r="E24" s="368" t="s">
        <v>524</v>
      </c>
      <c r="F24" s="368" t="s">
        <v>524</v>
      </c>
      <c r="G24" s="368" t="s">
        <v>524</v>
      </c>
      <c r="H24" s="368" t="s">
        <v>524</v>
      </c>
      <c r="I24" s="368" t="s">
        <v>524</v>
      </c>
      <c r="J24" s="368" t="s">
        <v>524</v>
      </c>
      <c r="K24" s="368" t="s">
        <v>524</v>
      </c>
      <c r="L24" s="368" t="s">
        <v>524</v>
      </c>
      <c r="M24" s="377">
        <v>2.6497478885750187E-3</v>
      </c>
      <c r="O24" s="74"/>
      <c r="P24" s="74"/>
      <c r="Q24" s="74"/>
      <c r="R24" s="74"/>
      <c r="S24" s="74"/>
    </row>
    <row r="25" spans="1:19" s="69" customFormat="1" ht="15.75" x14ac:dyDescent="0.25">
      <c r="A25" s="495"/>
      <c r="B25" s="375" t="s">
        <v>16</v>
      </c>
      <c r="C25" s="172"/>
      <c r="D25" s="377">
        <v>9.4131636991941344E-4</v>
      </c>
      <c r="E25" s="377">
        <v>1.0172316888819105E-3</v>
      </c>
      <c r="F25" s="377">
        <v>9.6162452806373326E-4</v>
      </c>
      <c r="G25" s="377">
        <v>9.4275158376832624E-4</v>
      </c>
      <c r="H25" s="377">
        <v>9.3585966311169548E-4</v>
      </c>
      <c r="I25" s="377">
        <v>8.7800602314033673E-4</v>
      </c>
      <c r="J25" s="377">
        <v>8.7726065894328886E-4</v>
      </c>
      <c r="K25" s="377">
        <v>7.9996125832439786E-4</v>
      </c>
      <c r="L25" s="377">
        <v>8.0728127308870678E-4</v>
      </c>
      <c r="M25" s="377">
        <v>7.7033676766426716E-4</v>
      </c>
      <c r="O25" s="74"/>
      <c r="P25" s="74"/>
      <c r="Q25" s="74"/>
      <c r="R25" s="74"/>
      <c r="S25" s="74"/>
    </row>
    <row r="26" spans="1:19" s="69" customFormat="1" ht="15.75" x14ac:dyDescent="0.25">
      <c r="A26" s="495"/>
      <c r="B26" s="375" t="s">
        <v>17</v>
      </c>
      <c r="C26" s="172"/>
      <c r="D26" s="377">
        <v>8.9923337967416223E-3</v>
      </c>
      <c r="E26" s="377">
        <v>1.044034391338667E-2</v>
      </c>
      <c r="F26" s="377">
        <v>9.8022803548893003E-3</v>
      </c>
      <c r="G26" s="377">
        <v>1.0246348980205756E-2</v>
      </c>
      <c r="H26" s="377">
        <v>1.0771884019083879E-2</v>
      </c>
      <c r="I26" s="377">
        <v>1.0864955464296167E-2</v>
      </c>
      <c r="J26" s="377">
        <v>1.1217879465531454E-2</v>
      </c>
      <c r="K26" s="377">
        <v>1.0931230880911342E-2</v>
      </c>
      <c r="L26" s="377">
        <v>1.126336438287814E-2</v>
      </c>
      <c r="M26" s="377">
        <v>1.1426199773797342E-2</v>
      </c>
      <c r="O26" s="74"/>
      <c r="P26" s="74"/>
      <c r="Q26" s="74"/>
      <c r="R26" s="74"/>
      <c r="S26" s="74"/>
    </row>
    <row r="27" spans="1:19" s="69" customFormat="1" ht="15.75" x14ac:dyDescent="0.25">
      <c r="A27" s="495"/>
      <c r="B27" s="374"/>
      <c r="C27" s="172"/>
      <c r="D27" s="377"/>
      <c r="E27" s="377"/>
      <c r="F27" s="377"/>
      <c r="G27" s="377"/>
      <c r="H27" s="377"/>
      <c r="I27" s="377"/>
      <c r="J27" s="377"/>
      <c r="K27" s="377"/>
      <c r="L27" s="377"/>
      <c r="M27" s="377"/>
      <c r="O27" s="73"/>
      <c r="P27" s="73"/>
      <c r="Q27" s="73"/>
      <c r="R27" s="73"/>
      <c r="S27" s="73"/>
    </row>
    <row r="28" spans="1:19" s="69" customFormat="1" ht="15.75" x14ac:dyDescent="0.25">
      <c r="A28" s="495"/>
      <c r="B28" s="371" t="s">
        <v>18</v>
      </c>
      <c r="C28" s="372"/>
      <c r="D28" s="373">
        <v>0.44020764870895068</v>
      </c>
      <c r="E28" s="373">
        <v>0.44231271354541862</v>
      </c>
      <c r="F28" s="373">
        <v>0.39944981418300995</v>
      </c>
      <c r="G28" s="373">
        <v>0.42218407360777732</v>
      </c>
      <c r="H28" s="373">
        <v>0.43459093056050729</v>
      </c>
      <c r="I28" s="373">
        <v>0.44106808982774948</v>
      </c>
      <c r="J28" s="373">
        <v>0.44592752028123295</v>
      </c>
      <c r="K28" s="373">
        <v>0.44456979393300466</v>
      </c>
      <c r="L28" s="373">
        <v>0.45450007189389408</v>
      </c>
      <c r="M28" s="373">
        <v>0.44845402850170502</v>
      </c>
      <c r="O28" s="72"/>
      <c r="P28" s="72"/>
      <c r="Q28" s="72"/>
      <c r="R28" s="72"/>
      <c r="S28" s="72"/>
    </row>
    <row r="29" spans="1:19" s="69" customFormat="1" ht="15.75" x14ac:dyDescent="0.25">
      <c r="A29" s="495"/>
      <c r="B29" s="371" t="s">
        <v>528</v>
      </c>
      <c r="C29" s="372"/>
      <c r="D29" s="378">
        <v>0.39056561188797806</v>
      </c>
      <c r="E29" s="378">
        <v>0.39947995552413845</v>
      </c>
      <c r="F29" s="378">
        <v>0.36055683844040382</v>
      </c>
      <c r="G29" s="378">
        <v>0.37951861192746517</v>
      </c>
      <c r="H29" s="378">
        <v>0.39022066741374617</v>
      </c>
      <c r="I29" s="378">
        <v>0.39694439477741966</v>
      </c>
      <c r="J29" s="378">
        <v>0.39980575361656961</v>
      </c>
      <c r="K29" s="378">
        <v>0.39576285922610449</v>
      </c>
      <c r="L29" s="378">
        <v>0.40470302712430761</v>
      </c>
      <c r="M29" s="378">
        <v>0.39989811358702754</v>
      </c>
      <c r="O29" s="75"/>
      <c r="P29" s="75"/>
      <c r="Q29" s="75"/>
      <c r="R29" s="75"/>
      <c r="S29" s="75"/>
    </row>
    <row r="30" spans="1:19" s="69" customFormat="1" ht="15.75" x14ac:dyDescent="0.25">
      <c r="A30" s="495"/>
      <c r="B30" s="375" t="s">
        <v>19</v>
      </c>
      <c r="C30" s="172"/>
      <c r="D30" s="379">
        <v>0.27968064023211486</v>
      </c>
      <c r="E30" s="379">
        <v>0.30546988951634702</v>
      </c>
      <c r="F30" s="379">
        <v>0.28398674191197126</v>
      </c>
      <c r="G30" s="379">
        <v>0.29142785022120421</v>
      </c>
      <c r="H30" s="379">
        <v>0.29974450442252287</v>
      </c>
      <c r="I30" s="379">
        <v>0.29751526157561825</v>
      </c>
      <c r="J30" s="379">
        <v>0.30565153797174233</v>
      </c>
      <c r="K30" s="379">
        <v>0.29653400277981345</v>
      </c>
      <c r="L30" s="379">
        <v>0.30389954506308492</v>
      </c>
      <c r="M30" s="379">
        <v>0.30359201737403008</v>
      </c>
      <c r="O30" s="74"/>
      <c r="P30" s="74"/>
      <c r="Q30" s="74"/>
      <c r="R30" s="74"/>
      <c r="S30" s="74"/>
    </row>
    <row r="31" spans="1:19" s="69" customFormat="1" ht="15.75" x14ac:dyDescent="0.25">
      <c r="A31" s="495"/>
      <c r="B31" s="375" t="s">
        <v>381</v>
      </c>
      <c r="C31" s="172"/>
      <c r="D31" s="379">
        <v>6.0725251489608764E-2</v>
      </c>
      <c r="E31" s="379">
        <v>5.4530260495586541E-2</v>
      </c>
      <c r="F31" s="379">
        <v>4.2894641950264052E-2</v>
      </c>
      <c r="G31" s="379">
        <v>5.0206320163483566E-2</v>
      </c>
      <c r="H31" s="379">
        <v>4.9928617672352002E-2</v>
      </c>
      <c r="I31" s="379">
        <v>5.2138699353494251E-2</v>
      </c>
      <c r="J31" s="379">
        <v>5.2201743321216139E-2</v>
      </c>
      <c r="K31" s="379">
        <v>5.3663324667835445E-2</v>
      </c>
      <c r="L31" s="379">
        <v>5.7379388286642331E-2</v>
      </c>
      <c r="M31" s="379">
        <v>5.4806070669172743E-2</v>
      </c>
      <c r="O31" s="74"/>
      <c r="P31" s="74"/>
      <c r="Q31" s="74"/>
      <c r="R31" s="74"/>
      <c r="S31" s="74"/>
    </row>
    <row r="32" spans="1:19" s="69" customFormat="1" ht="15.75" x14ac:dyDescent="0.25">
      <c r="A32" s="495"/>
      <c r="B32" s="375" t="s">
        <v>380</v>
      </c>
      <c r="C32" s="172"/>
      <c r="D32" s="379">
        <v>5.0159720166254411E-2</v>
      </c>
      <c r="E32" s="379">
        <v>3.9479805512204889E-2</v>
      </c>
      <c r="F32" s="379">
        <v>3.3675454578168437E-2</v>
      </c>
      <c r="G32" s="379">
        <v>3.7884441542777439E-2</v>
      </c>
      <c r="H32" s="379">
        <v>4.0547545318871302E-2</v>
      </c>
      <c r="I32" s="379">
        <v>4.729043384830716E-2</v>
      </c>
      <c r="J32" s="379">
        <v>4.1952472323611184E-2</v>
      </c>
      <c r="K32" s="379">
        <v>4.5565531778455542E-2</v>
      </c>
      <c r="L32" s="379">
        <v>4.3424093774580418E-2</v>
      </c>
      <c r="M32" s="379">
        <v>4.1500025543824662E-2</v>
      </c>
      <c r="O32" s="74"/>
      <c r="P32" s="74"/>
      <c r="Q32" s="74"/>
      <c r="R32" s="74"/>
      <c r="S32" s="74"/>
    </row>
    <row r="33" spans="1:19" s="69" customFormat="1" ht="15.75" x14ac:dyDescent="0.25">
      <c r="A33" s="495"/>
      <c r="B33" s="375" t="s">
        <v>20</v>
      </c>
      <c r="C33" s="172"/>
      <c r="D33" s="376">
        <v>1.5380238507139493E-2</v>
      </c>
      <c r="E33" s="376">
        <v>1.1534144318458331E-2</v>
      </c>
      <c r="F33" s="376">
        <v>1.0707156031443886E-2</v>
      </c>
      <c r="G33" s="376">
        <v>1.0151968795601216E-2</v>
      </c>
      <c r="H33" s="376">
        <v>1.0555401608113595E-2</v>
      </c>
      <c r="I33" s="376">
        <v>1.1824816828552664E-2</v>
      </c>
      <c r="J33" s="376">
        <v>1.3122878789182845E-2</v>
      </c>
      <c r="K33" s="376">
        <v>1.3525502740984753E-2</v>
      </c>
      <c r="L33" s="376">
        <v>1.5588844613311829E-2</v>
      </c>
      <c r="M33" s="376">
        <v>1.5093796309754041E-2</v>
      </c>
      <c r="O33" s="74"/>
      <c r="P33" s="74"/>
      <c r="Q33" s="74"/>
      <c r="R33" s="74"/>
      <c r="S33" s="74"/>
    </row>
    <row r="34" spans="1:19" s="69" customFormat="1" ht="15.75" x14ac:dyDescent="0.25">
      <c r="A34" s="495"/>
      <c r="B34" s="375" t="s">
        <v>21</v>
      </c>
      <c r="C34" s="172"/>
      <c r="D34" s="376">
        <v>2.9670103343154217E-2</v>
      </c>
      <c r="E34" s="376">
        <v>3.0245617581156809E-2</v>
      </c>
      <c r="F34" s="376">
        <v>2.7263228525980551E-2</v>
      </c>
      <c r="G34" s="376">
        <v>2.9283480888290209E-2</v>
      </c>
      <c r="H34" s="376">
        <v>2.9903976172160781E-2</v>
      </c>
      <c r="I34" s="376">
        <v>2.9506051602812052E-2</v>
      </c>
      <c r="J34" s="376">
        <v>3.0671458701688335E-2</v>
      </c>
      <c r="K34" s="376">
        <v>3.2761595982137896E-2</v>
      </c>
      <c r="L34" s="376">
        <v>3.1138650457324758E-2</v>
      </c>
      <c r="M34" s="376">
        <v>3.0879642751506089E-2</v>
      </c>
      <c r="O34" s="74"/>
      <c r="P34" s="74"/>
      <c r="Q34" s="74"/>
      <c r="R34" s="74"/>
      <c r="S34" s="74"/>
    </row>
    <row r="35" spans="1:19" s="69" customFormat="1" ht="15.75" x14ac:dyDescent="0.25">
      <c r="A35" s="495"/>
      <c r="B35" s="375" t="s">
        <v>403</v>
      </c>
      <c r="C35" s="172"/>
      <c r="D35" s="368" t="s">
        <v>524</v>
      </c>
      <c r="E35" s="368" t="s">
        <v>524</v>
      </c>
      <c r="F35" s="368" t="s">
        <v>524</v>
      </c>
      <c r="G35" s="376">
        <v>2.4970828964299965E-3</v>
      </c>
      <c r="H35" s="376">
        <v>3.4333805153924485E-3</v>
      </c>
      <c r="I35" s="376">
        <v>3.0955970802570734E-3</v>
      </c>
      <c r="J35" s="376">
        <v>3.1618257051770362E-3</v>
      </c>
      <c r="K35" s="376">
        <v>3.1354488669719668E-3</v>
      </c>
      <c r="L35" s="380">
        <v>3.2425605542387337E-3</v>
      </c>
      <c r="M35" s="380">
        <v>3.8085024450426573E-3</v>
      </c>
      <c r="O35" s="74"/>
      <c r="P35" s="74"/>
      <c r="Q35" s="74"/>
      <c r="R35" s="74"/>
      <c r="S35" s="74"/>
    </row>
    <row r="36" spans="1:19" s="69" customFormat="1" ht="18.75" x14ac:dyDescent="0.25">
      <c r="A36" s="495"/>
      <c r="B36" s="375" t="s">
        <v>500</v>
      </c>
      <c r="C36" s="172"/>
      <c r="D36" s="376">
        <v>4.591694970678962E-3</v>
      </c>
      <c r="E36" s="376">
        <v>1.0529961216651092E-3</v>
      </c>
      <c r="F36" s="376">
        <v>9.2259118518176581E-4</v>
      </c>
      <c r="G36" s="376">
        <v>7.329290999906528E-4</v>
      </c>
      <c r="H36" s="376">
        <v>4.7750485109435679E-4</v>
      </c>
      <c r="I36" s="376">
        <v>-3.0277046129199972E-4</v>
      </c>
      <c r="J36" s="376">
        <v>-8.3439653138486184E-4</v>
      </c>
      <c r="K36" s="376">
        <v>-6.156128831944377E-4</v>
      </c>
      <c r="L36" s="376">
        <v>-1.7300085450626127E-4</v>
      </c>
      <c r="M36" s="376">
        <v>-1.2260265916253425E-3</v>
      </c>
      <c r="O36" s="74"/>
      <c r="P36" s="74"/>
      <c r="Q36" s="74"/>
      <c r="R36" s="74"/>
      <c r="S36" s="74"/>
    </row>
    <row r="37" spans="1:19" s="69" customFormat="1" ht="15.75" x14ac:dyDescent="0.25">
      <c r="A37" s="495"/>
      <c r="B37" s="374"/>
      <c r="C37" s="172"/>
      <c r="D37" s="376"/>
      <c r="E37" s="376"/>
      <c r="F37" s="376"/>
      <c r="G37" s="376"/>
      <c r="H37" s="376"/>
      <c r="I37" s="376"/>
      <c r="J37" s="376"/>
      <c r="K37" s="376"/>
      <c r="L37" s="376"/>
      <c r="M37" s="376"/>
      <c r="O37" s="73"/>
      <c r="P37" s="73"/>
      <c r="Q37" s="73"/>
      <c r="R37" s="73"/>
      <c r="S37" s="73"/>
    </row>
    <row r="38" spans="1:19" s="69" customFormat="1" ht="15.75" x14ac:dyDescent="0.25">
      <c r="A38" s="495"/>
      <c r="B38" s="371" t="s">
        <v>23</v>
      </c>
      <c r="C38" s="372"/>
      <c r="D38" s="373">
        <v>2.2732632725696544E-2</v>
      </c>
      <c r="E38" s="373">
        <v>9.214443401268228E-3</v>
      </c>
      <c r="F38" s="373">
        <v>9.9038497259130859E-2</v>
      </c>
      <c r="G38" s="373">
        <v>3.7698214706302649E-2</v>
      </c>
      <c r="H38" s="373">
        <v>1.912967768124154E-2</v>
      </c>
      <c r="I38" s="373">
        <v>2.0238918649232242E-2</v>
      </c>
      <c r="J38" s="373">
        <v>1.779584316756825E-2</v>
      </c>
      <c r="K38" s="373">
        <v>3.5962488118767087E-2</v>
      </c>
      <c r="L38" s="373">
        <v>2.0832626675224404E-2</v>
      </c>
      <c r="M38" s="373">
        <v>2.894572127954706E-2</v>
      </c>
      <c r="O38" s="72"/>
      <c r="P38" s="72"/>
      <c r="Q38" s="72"/>
      <c r="R38" s="72"/>
      <c r="S38" s="72"/>
    </row>
    <row r="39" spans="1:19" s="69" customFormat="1" ht="15.75" x14ac:dyDescent="0.25">
      <c r="A39" s="495"/>
      <c r="B39" s="375" t="s">
        <v>24</v>
      </c>
      <c r="C39" s="172"/>
      <c r="D39" s="376">
        <v>2.8645023841893879E-3</v>
      </c>
      <c r="E39" s="376">
        <v>4.8962377042999087E-3</v>
      </c>
      <c r="F39" s="376">
        <v>3.7977208997139128E-3</v>
      </c>
      <c r="G39" s="376">
        <v>3.818568222816099E-3</v>
      </c>
      <c r="H39" s="376">
        <v>2.8903823161666436E-3</v>
      </c>
      <c r="I39" s="376">
        <v>2.7926188093780704E-3</v>
      </c>
      <c r="J39" s="376">
        <v>2.7965035040792455E-3</v>
      </c>
      <c r="K39" s="376">
        <v>2.6150199128210506E-3</v>
      </c>
      <c r="L39" s="376">
        <v>0</v>
      </c>
      <c r="M39" s="376">
        <v>6.833180781668502E-3</v>
      </c>
      <c r="O39" s="74"/>
      <c r="P39" s="74"/>
      <c r="Q39" s="74"/>
      <c r="R39" s="74"/>
      <c r="S39" s="74"/>
    </row>
    <row r="40" spans="1:19" s="69" customFormat="1" ht="15.75" x14ac:dyDescent="0.25">
      <c r="A40" s="495"/>
      <c r="B40" s="371" t="s">
        <v>521</v>
      </c>
      <c r="C40" s="372"/>
      <c r="D40" s="378">
        <v>1.8129679939823454E-2</v>
      </c>
      <c r="E40" s="378">
        <v>3.5316043501163728E-3</v>
      </c>
      <c r="F40" s="378">
        <v>9.4280739034188391E-2</v>
      </c>
      <c r="G40" s="378">
        <v>3.3307457867163666E-2</v>
      </c>
      <c r="H40" s="378">
        <v>1.3839493050949288E-2</v>
      </c>
      <c r="I40" s="378">
        <v>1.5511188236336078E-2</v>
      </c>
      <c r="J40" s="378">
        <v>1.2518552612114167E-2</v>
      </c>
      <c r="K40" s="378">
        <v>3.1053868930937974E-2</v>
      </c>
      <c r="L40" s="378">
        <v>1.850414654068586E-2</v>
      </c>
      <c r="M40" s="378">
        <v>1.9609259160398074E-2</v>
      </c>
      <c r="O40" s="75"/>
      <c r="P40" s="75"/>
      <c r="Q40" s="75"/>
      <c r="R40" s="75"/>
      <c r="S40" s="75"/>
    </row>
    <row r="41" spans="1:19" s="69" customFormat="1" ht="15.75" x14ac:dyDescent="0.25">
      <c r="A41" s="495"/>
      <c r="B41" s="375" t="s">
        <v>233</v>
      </c>
      <c r="C41" s="172"/>
      <c r="D41" s="376">
        <v>4.3834643962326241E-3</v>
      </c>
      <c r="E41" s="376">
        <v>4.7284413451675091E-3</v>
      </c>
      <c r="F41" s="376">
        <v>1.0271985539622462E-2</v>
      </c>
      <c r="G41" s="376">
        <v>4.5594485197597446E-3</v>
      </c>
      <c r="H41" s="376">
        <v>5.0156082607588394E-3</v>
      </c>
      <c r="I41" s="376">
        <v>4.7827247754556471E-3</v>
      </c>
      <c r="J41" s="376">
        <v>3.820255262605481E-3</v>
      </c>
      <c r="K41" s="376">
        <v>3.5983352130650225E-3</v>
      </c>
      <c r="L41" s="376">
        <v>3.7770346987332564E-3</v>
      </c>
      <c r="M41" s="376">
        <v>3.761990899215435E-3</v>
      </c>
      <c r="O41" s="74"/>
      <c r="P41" s="74"/>
      <c r="Q41" s="74"/>
      <c r="R41" s="74"/>
      <c r="S41" s="74"/>
    </row>
    <row r="42" spans="1:19" s="69" customFormat="1" ht="15.75" x14ac:dyDescent="0.25">
      <c r="A42" s="495"/>
      <c r="B42" s="371" t="s">
        <v>25</v>
      </c>
      <c r="C42" s="372"/>
      <c r="D42" s="378">
        <v>1.3746215543590828E-2</v>
      </c>
      <c r="E42" s="378">
        <v>-1.1968369950511369E-3</v>
      </c>
      <c r="F42" s="378">
        <v>8.4008753494565949E-2</v>
      </c>
      <c r="G42" s="378">
        <v>2.8748009347403923E-2</v>
      </c>
      <c r="H42" s="378">
        <v>8.8238847901904484E-3</v>
      </c>
      <c r="I42" s="378">
        <v>1.0728463460880432E-2</v>
      </c>
      <c r="J42" s="378">
        <v>8.6982973495086831E-3</v>
      </c>
      <c r="K42" s="378">
        <v>2.7455533717872953E-2</v>
      </c>
      <c r="L42" s="378">
        <v>1.4727121873801629E-2</v>
      </c>
      <c r="M42" s="378">
        <v>1.5847268261182643E-2</v>
      </c>
      <c r="O42" s="74"/>
      <c r="P42" s="74"/>
      <c r="Q42" s="74"/>
      <c r="R42" s="74"/>
      <c r="S42" s="74"/>
    </row>
    <row r="43" spans="1:19" s="69" customFormat="1" ht="15.75" x14ac:dyDescent="0.25">
      <c r="A43" s="495"/>
      <c r="B43" s="375" t="s">
        <v>382</v>
      </c>
      <c r="C43" s="172"/>
      <c r="D43" s="376">
        <v>5.8375419378036272E-3</v>
      </c>
      <c r="E43" s="376">
        <v>-7.3849852122016592E-3</v>
      </c>
      <c r="F43" s="376">
        <v>3.6338638659251608E-4</v>
      </c>
      <c r="G43" s="376">
        <v>1.274297020810088E-3</v>
      </c>
      <c r="H43" s="376">
        <v>4.9903217976732717E-4</v>
      </c>
      <c r="I43" s="376">
        <v>-1.8602213567116678E-4</v>
      </c>
      <c r="J43" s="376">
        <v>2.6443894752502093E-4</v>
      </c>
      <c r="K43" s="376">
        <v>2.7556606653455004E-4</v>
      </c>
      <c r="L43" s="376">
        <v>4.3845417921126384E-4</v>
      </c>
      <c r="M43" s="376">
        <v>6.3618681368109045E-4</v>
      </c>
      <c r="O43" s="74"/>
      <c r="P43" s="74"/>
      <c r="Q43" s="74"/>
      <c r="R43" s="74"/>
      <c r="S43" s="74"/>
    </row>
    <row r="44" spans="1:19" s="69" customFormat="1" ht="15.75" x14ac:dyDescent="0.25">
      <c r="A44" s="495"/>
      <c r="B44" s="375" t="s">
        <v>383</v>
      </c>
      <c r="C44" s="172"/>
      <c r="D44" s="376">
        <v>4.5022907371962562E-3</v>
      </c>
      <c r="E44" s="376">
        <v>2.7404602813646583E-3</v>
      </c>
      <c r="F44" s="376">
        <v>4.2031173772300832E-3</v>
      </c>
      <c r="G44" s="376">
        <v>3.8865894215837568E-3</v>
      </c>
      <c r="H44" s="376">
        <v>4.5182212595085407E-3</v>
      </c>
      <c r="I44" s="376">
        <v>6.8423434157898746E-3</v>
      </c>
      <c r="J44" s="376">
        <v>5.2727427930163292E-3</v>
      </c>
      <c r="K44" s="376">
        <v>1.7796658374301829E-2</v>
      </c>
      <c r="L44" s="376">
        <v>8.1141833649828795E-3</v>
      </c>
      <c r="M44" s="376">
        <v>6.0543411151850104E-3</v>
      </c>
      <c r="O44" s="74"/>
      <c r="P44" s="74"/>
      <c r="Q44" s="74"/>
      <c r="R44" s="74"/>
      <c r="S44" s="74"/>
    </row>
    <row r="45" spans="1:19" s="69" customFormat="1" ht="15.75" x14ac:dyDescent="0.25">
      <c r="A45" s="495"/>
      <c r="B45" s="375" t="s">
        <v>384</v>
      </c>
      <c r="C45" s="172"/>
      <c r="D45" s="376">
        <v>3.4063828685909447E-3</v>
      </c>
      <c r="E45" s="376">
        <v>3.4476879357858655E-3</v>
      </c>
      <c r="F45" s="376">
        <v>7.9442249730743333E-2</v>
      </c>
      <c r="G45" s="376">
        <v>2.3587122905010079E-2</v>
      </c>
      <c r="H45" s="376">
        <v>3.8066313509145821E-3</v>
      </c>
      <c r="I45" s="376">
        <v>4.0721421807617224E-3</v>
      </c>
      <c r="J45" s="376">
        <v>3.1611156089673327E-3</v>
      </c>
      <c r="K45" s="376">
        <v>9.3833092770365719E-3</v>
      </c>
      <c r="L45" s="376">
        <v>6.1744810935271538E-3</v>
      </c>
      <c r="M45" s="376">
        <v>9.1567403323165441E-3</v>
      </c>
      <c r="O45" s="74"/>
      <c r="P45" s="74"/>
      <c r="Q45" s="74"/>
      <c r="R45" s="74"/>
      <c r="S45" s="74"/>
    </row>
    <row r="46" spans="1:19" s="69" customFormat="1" ht="15.75" x14ac:dyDescent="0.25">
      <c r="A46" s="495"/>
      <c r="B46" s="375" t="s">
        <v>522</v>
      </c>
      <c r="C46" s="172"/>
      <c r="D46" s="376">
        <f>'Page 3'!F47/'Page 3'!F$6</f>
        <v>1.7384504016837051E-3</v>
      </c>
      <c r="E46" s="376">
        <f>'Page 3'!G47/'Page 3'!G$6</f>
        <v>7.866013468519475E-4</v>
      </c>
      <c r="F46" s="376">
        <f>'Page 3'!H47/'Page 3'!H$6</f>
        <v>9.6003732522854132E-4</v>
      </c>
      <c r="G46" s="376">
        <f>'Page 3'!I47/'Page 3'!I$6</f>
        <v>5.7218861632287723E-4</v>
      </c>
      <c r="H46" s="376">
        <f>'Page 3'!J47/'Page 3'!J$6</f>
        <v>2.3998023141256061E-3</v>
      </c>
      <c r="I46" s="376">
        <f>'Page 3'!K47/'Page 3'!K$6</f>
        <v>1.9351116035180966E-3</v>
      </c>
      <c r="J46" s="376">
        <f>'Page 3'!L47/'Page 3'!L$6</f>
        <v>2.4807870513748418E-3</v>
      </c>
      <c r="K46" s="376">
        <f>'Page 3'!M47/'Page 3'!M$6</f>
        <v>2.2935992750080579E-3</v>
      </c>
      <c r="L46" s="376">
        <f>'Page 3'!N47/'Page 3'!N$6</f>
        <v>2.3284866808054448E-3</v>
      </c>
      <c r="M46" s="376">
        <f>'Page 3'!O47/'Page 3'!O$6</f>
        <v>2.5032813374804785E-3</v>
      </c>
      <c r="O46" s="75"/>
      <c r="P46" s="75"/>
      <c r="Q46" s="75"/>
      <c r="R46" s="75"/>
      <c r="S46" s="75"/>
    </row>
    <row r="47" spans="1:19" x14ac:dyDescent="0.2">
      <c r="A47" s="495"/>
    </row>
    <row r="48" spans="1:19" ht="16.5" x14ac:dyDescent="0.2">
      <c r="A48" s="495"/>
      <c r="B48" s="141" t="s">
        <v>501</v>
      </c>
    </row>
    <row r="49" spans="1:1" x14ac:dyDescent="0.2">
      <c r="A49" s="209"/>
    </row>
  </sheetData>
  <mergeCells count="2">
    <mergeCell ref="B1:M1"/>
    <mergeCell ref="A1:A48"/>
  </mergeCells>
  <phoneticPr fontId="0" type="noConversion"/>
  <pageMargins left="0.25" right="0.5" top="1" bottom="0.5" header="0.25" footer="0.25"/>
  <pageSetup scale="66" orientation="landscape" r:id="rId1"/>
  <headerFooter scaleWithDoc="0">
    <oddHeader>&amp;R&amp;"Times New Roman,Bold Italic"&amp;11Pennsylvania Department of Revenue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zoomScale="86" zoomScaleNormal="86" workbookViewId="0">
      <selection sqref="A1:A49"/>
    </sheetView>
  </sheetViews>
  <sheetFormatPr defaultRowHeight="12.75" x14ac:dyDescent="0.2"/>
  <cols>
    <col min="1" max="1" width="6.83203125" customWidth="1"/>
    <col min="2" max="2" width="26.83203125" style="224" customWidth="1"/>
    <col min="3" max="3" width="11.6640625" customWidth="1"/>
    <col min="4" max="13" width="15.83203125" customWidth="1"/>
  </cols>
  <sheetData>
    <row r="1" spans="1:19" s="76" customFormat="1" ht="24" x14ac:dyDescent="0.3">
      <c r="A1" s="489" t="s">
        <v>227</v>
      </c>
      <c r="B1" s="494" t="s">
        <v>429</v>
      </c>
      <c r="C1" s="494"/>
      <c r="D1" s="494"/>
      <c r="E1" s="494"/>
      <c r="F1" s="494"/>
      <c r="G1" s="494"/>
      <c r="H1" s="494"/>
      <c r="I1" s="494"/>
      <c r="J1" s="494"/>
      <c r="K1" s="494"/>
      <c r="L1" s="494"/>
      <c r="M1" s="494"/>
    </row>
    <row r="2" spans="1:19" s="69" customFormat="1" ht="15.75" x14ac:dyDescent="0.25">
      <c r="A2" s="496"/>
      <c r="B2" s="66"/>
      <c r="C2" s="66"/>
      <c r="D2" s="66"/>
      <c r="E2" s="66"/>
      <c r="F2" s="66"/>
      <c r="G2" s="66"/>
      <c r="H2" s="66"/>
      <c r="I2" s="66"/>
      <c r="J2" s="66"/>
      <c r="K2" s="66"/>
      <c r="L2" s="70"/>
    </row>
    <row r="3" spans="1:19" s="69" customFormat="1" ht="15.75" x14ac:dyDescent="0.25">
      <c r="A3" s="496"/>
      <c r="B3" s="68"/>
      <c r="C3" s="27"/>
      <c r="D3" s="370">
        <f>'Page 3'!F4</f>
        <v>2008</v>
      </c>
      <c r="E3" s="370">
        <f>'Page 3'!G4</f>
        <v>2009</v>
      </c>
      <c r="F3" s="370">
        <f>'Page 3'!H4</f>
        <v>2010</v>
      </c>
      <c r="G3" s="370">
        <f>'Page 3'!I4</f>
        <v>2011</v>
      </c>
      <c r="H3" s="370">
        <f>'Page 3'!J4</f>
        <v>2012</v>
      </c>
      <c r="I3" s="370">
        <f>'Page 3'!K4</f>
        <v>2013</v>
      </c>
      <c r="J3" s="370">
        <f>'Page 3'!L4</f>
        <v>2014</v>
      </c>
      <c r="K3" s="370">
        <f>'Page 3'!M4</f>
        <v>2015</v>
      </c>
      <c r="L3" s="370">
        <f>'Page 3'!N4</f>
        <v>2016</v>
      </c>
      <c r="M3" s="370">
        <v>2017</v>
      </c>
    </row>
    <row r="4" spans="1:19" s="69" customFormat="1" ht="15.75" x14ac:dyDescent="0.25">
      <c r="A4" s="496"/>
      <c r="B4" s="68"/>
      <c r="C4" s="10"/>
      <c r="O4" s="71"/>
      <c r="P4" s="71"/>
      <c r="Q4" s="71"/>
      <c r="R4" s="71"/>
      <c r="S4" s="71"/>
    </row>
    <row r="5" spans="1:19" s="69" customFormat="1" ht="15.75" x14ac:dyDescent="0.25">
      <c r="A5" s="496"/>
      <c r="B5" s="371" t="s">
        <v>2</v>
      </c>
      <c r="C5" s="372"/>
      <c r="D5" s="381">
        <v>1.744034865623648E-2</v>
      </c>
      <c r="E5" s="381">
        <v>-8.5872613708020296E-2</v>
      </c>
      <c r="F5" s="381">
        <v>8.2975758413881578E-2</v>
      </c>
      <c r="G5" s="381">
        <v>-5.4594606893815269E-3</v>
      </c>
      <c r="H5" s="381">
        <v>6.5745615550085535E-3</v>
      </c>
      <c r="I5" s="381">
        <v>3.5007823645772068E-2</v>
      </c>
      <c r="J5" s="381">
        <v>-1.3891256333162711E-3</v>
      </c>
      <c r="K5" s="381">
        <v>6.9400462447114841E-2</v>
      </c>
      <c r="L5" s="381">
        <v>1.0103136039378225E-2</v>
      </c>
      <c r="M5" s="381">
        <v>2.4834269790734435E-2</v>
      </c>
      <c r="O5" s="72"/>
      <c r="P5" s="72"/>
      <c r="Q5" s="72"/>
      <c r="R5" s="72"/>
      <c r="S5" s="72"/>
    </row>
    <row r="6" spans="1:19" s="69" customFormat="1" ht="15.75" x14ac:dyDescent="0.25">
      <c r="A6" s="496"/>
      <c r="B6" s="374"/>
      <c r="C6" s="172"/>
      <c r="D6" s="382"/>
      <c r="E6" s="382"/>
      <c r="F6" s="382"/>
      <c r="G6" s="382"/>
      <c r="H6" s="382"/>
      <c r="I6" s="382"/>
      <c r="J6" s="382"/>
      <c r="K6" s="382"/>
      <c r="L6" s="382"/>
      <c r="M6" s="382"/>
      <c r="O6" s="73"/>
      <c r="P6" s="73"/>
      <c r="Q6" s="73"/>
      <c r="R6" s="73"/>
      <c r="S6" s="73"/>
    </row>
    <row r="7" spans="1:19" s="69" customFormat="1" ht="15.75" x14ac:dyDescent="0.25">
      <c r="A7" s="496"/>
      <c r="B7" s="371" t="s">
        <v>3</v>
      </c>
      <c r="C7" s="372"/>
      <c r="D7" s="381">
        <v>2.2828978532977967E-2</v>
      </c>
      <c r="E7" s="381">
        <v>-7.3227817116678418E-2</v>
      </c>
      <c r="F7" s="381">
        <v>-1.5206206596257625E-2</v>
      </c>
      <c r="G7" s="381">
        <v>6.2251975932457772E-2</v>
      </c>
      <c r="H7" s="381">
        <v>2.5997384312231701E-2</v>
      </c>
      <c r="I7" s="381">
        <v>3.3837359972791393E-2</v>
      </c>
      <c r="J7" s="381">
        <v>1.1009526003741294E-3</v>
      </c>
      <c r="K7" s="381">
        <v>4.9621052660683791E-2</v>
      </c>
      <c r="L7" s="381">
        <v>2.5955956760804519E-2</v>
      </c>
      <c r="M7" s="381">
        <v>1.6342799463359692E-2</v>
      </c>
      <c r="O7" s="72"/>
      <c r="P7" s="72"/>
      <c r="Q7" s="72"/>
      <c r="R7" s="72"/>
      <c r="S7" s="72"/>
    </row>
    <row r="8" spans="1:19" s="69" customFormat="1" ht="15.75" x14ac:dyDescent="0.25">
      <c r="A8" s="496"/>
      <c r="B8" s="374"/>
      <c r="C8" s="172"/>
      <c r="D8" s="382"/>
      <c r="E8" s="382"/>
      <c r="F8" s="382"/>
      <c r="G8" s="382"/>
      <c r="H8" s="382"/>
      <c r="I8" s="382"/>
      <c r="J8" s="382"/>
      <c r="K8" s="382"/>
      <c r="L8" s="382"/>
      <c r="M8" s="382"/>
      <c r="O8" s="73"/>
      <c r="P8" s="73"/>
      <c r="Q8" s="73"/>
      <c r="R8" s="73"/>
      <c r="S8" s="73"/>
    </row>
    <row r="9" spans="1:19" s="69" customFormat="1" ht="15.75" x14ac:dyDescent="0.25">
      <c r="A9" s="496"/>
      <c r="B9" s="371" t="s">
        <v>4</v>
      </c>
      <c r="C9" s="372"/>
      <c r="D9" s="381">
        <v>-6.4445272004101046E-3</v>
      </c>
      <c r="E9" s="381">
        <v>-0.1140916401951599</v>
      </c>
      <c r="F9" s="381">
        <v>-5.3354458277672247E-2</v>
      </c>
      <c r="G9" s="381">
        <v>6.912795196222124E-2</v>
      </c>
      <c r="H9" s="381">
        <v>1.5418510220212778E-2</v>
      </c>
      <c r="I9" s="381">
        <v>4.5221243139580855E-2</v>
      </c>
      <c r="J9" s="381">
        <v>-5.579737701999464E-2</v>
      </c>
      <c r="K9" s="381">
        <v>4.5779504024193507E-2</v>
      </c>
      <c r="L9" s="381">
        <v>4.054229781584079E-3</v>
      </c>
      <c r="M9" s="381">
        <v>-6.2E-2</v>
      </c>
      <c r="O9" s="72"/>
      <c r="P9" s="72"/>
      <c r="Q9" s="72"/>
      <c r="R9" s="72"/>
      <c r="S9" s="72"/>
    </row>
    <row r="10" spans="1:19" s="69" customFormat="1" ht="15.75" x14ac:dyDescent="0.25">
      <c r="A10" s="496"/>
      <c r="B10" s="375" t="s">
        <v>5</v>
      </c>
      <c r="C10" s="172"/>
      <c r="D10" s="383"/>
      <c r="E10" s="383"/>
      <c r="F10" s="383"/>
      <c r="G10" s="383"/>
      <c r="H10" s="383"/>
      <c r="I10" s="383"/>
      <c r="J10" s="383"/>
      <c r="K10" s="383"/>
      <c r="L10" s="383"/>
      <c r="M10" s="383"/>
      <c r="O10" s="74"/>
      <c r="P10" s="74"/>
      <c r="Q10" s="74"/>
      <c r="R10" s="74"/>
      <c r="S10" s="74"/>
    </row>
    <row r="11" spans="1:19" s="69" customFormat="1" ht="15.75" x14ac:dyDescent="0.25">
      <c r="A11" s="496"/>
      <c r="B11" s="375" t="s">
        <v>6</v>
      </c>
      <c r="C11" s="172"/>
      <c r="D11" s="384">
        <v>-3.0020181283100189E-2</v>
      </c>
      <c r="E11" s="384">
        <v>-0.18107112175093013</v>
      </c>
      <c r="F11" s="384">
        <v>-9.5422851105969417E-2</v>
      </c>
      <c r="G11" s="384">
        <v>0.19011459204469366</v>
      </c>
      <c r="H11" s="384">
        <v>-5.1162168422455613E-2</v>
      </c>
      <c r="I11" s="384">
        <v>0.19829876417677231</v>
      </c>
      <c r="J11" s="384">
        <v>3.2265814849067154E-2</v>
      </c>
      <c r="K11" s="384">
        <v>0.12385859510444654</v>
      </c>
      <c r="L11" s="384">
        <v>1.0991897656936299E-2</v>
      </c>
      <c r="M11" s="384">
        <v>-3.1985169666321756E-2</v>
      </c>
      <c r="O11" s="74"/>
      <c r="P11" s="74"/>
      <c r="Q11" s="74"/>
      <c r="R11" s="74"/>
      <c r="S11" s="74"/>
    </row>
    <row r="12" spans="1:19" s="69" customFormat="1" ht="15.75" x14ac:dyDescent="0.25">
      <c r="A12" s="496"/>
      <c r="B12" s="375" t="s">
        <v>7</v>
      </c>
      <c r="C12" s="172"/>
      <c r="D12" s="384">
        <v>1.9989477210496133E-2</v>
      </c>
      <c r="E12" s="384">
        <v>-0.22769712263056818</v>
      </c>
      <c r="F12" s="384">
        <v>-3.3662143350234576E-2</v>
      </c>
      <c r="G12" s="384">
        <v>7.6426094758659247E-2</v>
      </c>
      <c r="H12" s="384">
        <v>2.1821617307909168E-2</v>
      </c>
      <c r="I12" s="384">
        <v>-0.28067634555288029</v>
      </c>
      <c r="J12" s="384">
        <v>-0.46831364742861875</v>
      </c>
      <c r="K12" s="384">
        <v>-0.2455304222760441</v>
      </c>
      <c r="L12" s="384">
        <v>-0.37670561255276536</v>
      </c>
      <c r="M12" s="384">
        <v>-0.78051137632329826</v>
      </c>
      <c r="O12" s="74"/>
      <c r="P12" s="74"/>
      <c r="Q12" s="74"/>
      <c r="R12" s="74"/>
      <c r="S12" s="74"/>
    </row>
    <row r="13" spans="1:19" s="69" customFormat="1" ht="15.75" x14ac:dyDescent="0.25">
      <c r="A13" s="496"/>
      <c r="B13" s="371" t="s">
        <v>526</v>
      </c>
      <c r="C13" s="372"/>
      <c r="D13" s="381">
        <v>9.7559550305956755E-3</v>
      </c>
      <c r="E13" s="381">
        <v>2.2493302814101109E-2</v>
      </c>
      <c r="F13" s="381">
        <v>-1.9600396654126509E-2</v>
      </c>
      <c r="G13" s="381">
        <v>-4.1186577850427876E-2</v>
      </c>
      <c r="H13" s="381">
        <v>8.5050244323331109E-2</v>
      </c>
      <c r="I13" s="381">
        <v>2.8217541682266464E-2</v>
      </c>
      <c r="J13" s="381">
        <v>-3.8329100916534735E-2</v>
      </c>
      <c r="K13" s="381">
        <v>-8.6445071243356972E-3</v>
      </c>
      <c r="L13" s="381">
        <v>4.4121942580001239E-2</v>
      </c>
      <c r="M13" s="381">
        <v>-5.2391084065980288E-2</v>
      </c>
      <c r="O13" s="75"/>
      <c r="P13" s="75"/>
      <c r="Q13" s="75"/>
      <c r="R13" s="75"/>
      <c r="S13" s="75"/>
    </row>
    <row r="14" spans="1:19" s="69" customFormat="1" ht="15.75" x14ac:dyDescent="0.25">
      <c r="A14" s="496"/>
      <c r="B14" s="375" t="s">
        <v>8</v>
      </c>
      <c r="C14" s="172"/>
      <c r="D14" s="384">
        <v>4.2965502040002483E-2</v>
      </c>
      <c r="E14" s="384">
        <v>2.0697126133080009E-2</v>
      </c>
      <c r="F14" s="384">
        <v>-6.5461865319468709E-2</v>
      </c>
      <c r="G14" s="384">
        <v>-4.7801908478550821E-2</v>
      </c>
      <c r="H14" s="384">
        <v>8.5588220545795388E-2</v>
      </c>
      <c r="I14" s="384">
        <v>-1.7858134354061011E-2</v>
      </c>
      <c r="J14" s="384">
        <v>-2.0701626297768123E-2</v>
      </c>
      <c r="K14" s="384">
        <v>-1.3609094352231243E-2</v>
      </c>
      <c r="L14" s="384">
        <v>3.414619322842926E-2</v>
      </c>
      <c r="M14" s="384">
        <v>-5.6993283150672758E-2</v>
      </c>
      <c r="O14" s="74"/>
      <c r="P14" s="74"/>
      <c r="Q14" s="74"/>
      <c r="R14" s="74"/>
      <c r="S14" s="74"/>
    </row>
    <row r="15" spans="1:19" s="69" customFormat="1" ht="15.75" x14ac:dyDescent="0.25">
      <c r="A15" s="496"/>
      <c r="B15" s="375" t="s">
        <v>9</v>
      </c>
      <c r="C15" s="172"/>
      <c r="D15" s="384">
        <v>-5.9545832040778228E-2</v>
      </c>
      <c r="E15" s="384">
        <v>-6.3147137876873483E-2</v>
      </c>
      <c r="F15" s="384">
        <v>-5.5360553756121735E-2</v>
      </c>
      <c r="G15" s="384">
        <v>-0.12934479565265133</v>
      </c>
      <c r="H15" s="384">
        <v>-0.16591091252007031</v>
      </c>
      <c r="I15" s="384">
        <v>0.52793763853734865</v>
      </c>
      <c r="J15" s="384">
        <v>-0.1557613119398969</v>
      </c>
      <c r="K15" s="384">
        <v>2.9927362210970383E-2</v>
      </c>
      <c r="L15" s="384">
        <v>2.7630777717764524E-2</v>
      </c>
      <c r="M15" s="384">
        <v>2.4837319120996175E-2</v>
      </c>
      <c r="O15" s="74"/>
      <c r="P15" s="74"/>
      <c r="Q15" s="74"/>
      <c r="R15" s="74"/>
      <c r="S15" s="74"/>
    </row>
    <row r="16" spans="1:19" s="69" customFormat="1" ht="15.75" x14ac:dyDescent="0.25">
      <c r="A16" s="496"/>
      <c r="B16" s="375" t="s">
        <v>10</v>
      </c>
      <c r="C16" s="172"/>
      <c r="D16" s="384">
        <v>1.3913354446577127E-2</v>
      </c>
      <c r="E16" s="384">
        <v>3.1816601344042815E-2</v>
      </c>
      <c r="F16" s="384">
        <v>6.4867923212476766E-2</v>
      </c>
      <c r="G16" s="384">
        <v>-6.7316890922969969E-2</v>
      </c>
      <c r="H16" s="384">
        <v>6.9562827123427651E-2</v>
      </c>
      <c r="I16" s="384">
        <v>-2.5005367056371106E-2</v>
      </c>
      <c r="J16" s="384">
        <v>-3.3276161667422276E-2</v>
      </c>
      <c r="K16" s="384">
        <v>5.1458949819521191E-2</v>
      </c>
      <c r="L16" s="384">
        <v>2.2714120791853806E-2</v>
      </c>
      <c r="M16" s="384">
        <v>-6.7152037149246335E-2</v>
      </c>
      <c r="O16" s="74"/>
      <c r="P16" s="74"/>
      <c r="Q16" s="74"/>
      <c r="R16" s="74"/>
      <c r="S16" s="74"/>
    </row>
    <row r="17" spans="1:19" s="69" customFormat="1" ht="15.75" x14ac:dyDescent="0.25">
      <c r="A17" s="496"/>
      <c r="B17" s="375" t="s">
        <v>11</v>
      </c>
      <c r="C17" s="172"/>
      <c r="D17" s="384">
        <v>-0.10206866397536249</v>
      </c>
      <c r="E17" s="384">
        <v>3.474695712801365E-2</v>
      </c>
      <c r="F17" s="384">
        <v>0.12240119067699541</v>
      </c>
      <c r="G17" s="384">
        <v>6.6559056409143863E-2</v>
      </c>
      <c r="H17" s="384">
        <v>0.14657502417877957</v>
      </c>
      <c r="I17" s="384">
        <v>0.29000499430191046</v>
      </c>
      <c r="J17" s="384">
        <v>-9.5605324088647151E-2</v>
      </c>
      <c r="K17" s="384">
        <v>-7.4856989228415272E-2</v>
      </c>
      <c r="L17" s="384">
        <v>0.1221368556865858</v>
      </c>
      <c r="M17" s="384">
        <v>-2.2586153435283324E-2</v>
      </c>
      <c r="O17" s="74"/>
      <c r="P17" s="74"/>
      <c r="Q17" s="74"/>
      <c r="R17" s="74"/>
      <c r="S17" s="74"/>
    </row>
    <row r="18" spans="1:19" s="69" customFormat="1" ht="15.75" x14ac:dyDescent="0.25">
      <c r="A18" s="496"/>
      <c r="B18" s="374"/>
      <c r="C18" s="172"/>
      <c r="D18" s="384"/>
      <c r="E18" s="384"/>
      <c r="F18" s="384"/>
      <c r="G18" s="384"/>
      <c r="H18" s="384"/>
      <c r="I18" s="384"/>
      <c r="J18" s="384"/>
      <c r="K18" s="384"/>
      <c r="L18" s="384"/>
      <c r="M18" s="384"/>
      <c r="O18" s="73"/>
      <c r="P18" s="73"/>
      <c r="Q18" s="73"/>
      <c r="R18" s="73"/>
      <c r="S18" s="73"/>
    </row>
    <row r="19" spans="1:19" s="69" customFormat="1" ht="15.75" x14ac:dyDescent="0.25">
      <c r="A19" s="496"/>
      <c r="B19" s="371" t="s">
        <v>12</v>
      </c>
      <c r="C19" s="372"/>
      <c r="D19" s="381">
        <v>-7.8866947368187168E-3</v>
      </c>
      <c r="E19" s="381">
        <v>-3.9323864108085131E-2</v>
      </c>
      <c r="F19" s="381">
        <v>1.3139728985913306E-2</v>
      </c>
      <c r="G19" s="381">
        <v>7.2066669634434671E-2</v>
      </c>
      <c r="H19" s="381">
        <v>1.9348522558027291E-2</v>
      </c>
      <c r="I19" s="381">
        <v>8.6537383903567897E-3</v>
      </c>
      <c r="J19" s="381">
        <v>1.9342417686051563E-2</v>
      </c>
      <c r="K19" s="381">
        <v>3.1251973650782958E-2</v>
      </c>
      <c r="L19" s="381">
        <v>2.7878156235271498E-2</v>
      </c>
      <c r="M19" s="381">
        <v>5.9252082692447014E-2</v>
      </c>
      <c r="O19" s="72"/>
      <c r="P19" s="72"/>
      <c r="Q19" s="72"/>
      <c r="R19" s="72"/>
      <c r="S19" s="72"/>
    </row>
    <row r="20" spans="1:19" s="69" customFormat="1" ht="15.75" x14ac:dyDescent="0.25">
      <c r="A20" s="496"/>
      <c r="B20" s="371" t="s">
        <v>519</v>
      </c>
      <c r="C20" s="372"/>
      <c r="D20" s="385">
        <v>-1.096708019107819E-2</v>
      </c>
      <c r="E20" s="385">
        <v>-4.2493178603977597E-2</v>
      </c>
      <c r="F20" s="385">
        <v>-1.3070897104537673E-2</v>
      </c>
      <c r="G20" s="385">
        <v>6.9876129620797547E-2</v>
      </c>
      <c r="H20" s="385">
        <v>2.11925699935086E-2</v>
      </c>
      <c r="I20" s="385">
        <v>1.3844646564424998E-2</v>
      </c>
      <c r="J20" s="385">
        <v>2.652510584466615E-2</v>
      </c>
      <c r="K20" s="385">
        <v>3.9813868288444007E-2</v>
      </c>
      <c r="L20" s="385">
        <v>3.1821196853731283E-2</v>
      </c>
      <c r="M20" s="385">
        <v>2.1364597533243195E-2</v>
      </c>
      <c r="O20" s="75"/>
      <c r="P20" s="75"/>
      <c r="Q20" s="75"/>
      <c r="R20" s="75"/>
      <c r="S20" s="75"/>
    </row>
    <row r="21" spans="1:19" s="69" customFormat="1" ht="15.75" x14ac:dyDescent="0.25">
      <c r="A21" s="496"/>
      <c r="B21" s="375" t="s">
        <v>13</v>
      </c>
      <c r="C21" s="172"/>
      <c r="D21" s="384">
        <v>-3.5183430639684401E-3</v>
      </c>
      <c r="E21" s="384">
        <v>-2.971660384582021E-2</v>
      </c>
      <c r="F21" s="384">
        <v>-1.9858686689090244E-2</v>
      </c>
      <c r="G21" s="384">
        <v>7.0221070721534967E-2</v>
      </c>
      <c r="H21" s="384">
        <v>1.1198768548324318E-2</v>
      </c>
      <c r="I21" s="384">
        <v>1.5040345259249896E-2</v>
      </c>
      <c r="J21" s="384">
        <v>2.147361748357907E-2</v>
      </c>
      <c r="K21" s="384">
        <v>3.4826125860667911E-2</v>
      </c>
      <c r="L21" s="384">
        <v>3.4414627681043898E-2</v>
      </c>
      <c r="M21" s="384">
        <v>2.2458751072924853E-2</v>
      </c>
      <c r="O21" s="74"/>
      <c r="P21" s="74"/>
      <c r="Q21" s="74"/>
      <c r="R21" s="74"/>
      <c r="S21" s="74"/>
    </row>
    <row r="22" spans="1:19" s="69" customFormat="1" ht="15.75" x14ac:dyDescent="0.25">
      <c r="A22" s="496"/>
      <c r="B22" s="375" t="s">
        <v>14</v>
      </c>
      <c r="C22" s="172"/>
      <c r="D22" s="384">
        <v>-5.8261609806449899E-2</v>
      </c>
      <c r="E22" s="384">
        <v>-0.12833160287841366</v>
      </c>
      <c r="F22" s="384">
        <v>3.7691598675227263E-2</v>
      </c>
      <c r="G22" s="384">
        <v>6.7439553774158847E-2</v>
      </c>
      <c r="H22" s="384">
        <v>9.197018308121345E-2</v>
      </c>
      <c r="I22" s="384">
        <v>6.0029017931953641E-3</v>
      </c>
      <c r="J22" s="384">
        <v>5.9951872970172411E-2</v>
      </c>
      <c r="K22" s="384">
        <v>7.1620673164903545E-2</v>
      </c>
      <c r="L22" s="384">
        <v>1.5850752607228416E-2</v>
      </c>
      <c r="M22" s="384">
        <v>1.4503630313074941E-2</v>
      </c>
      <c r="O22" s="74"/>
      <c r="P22" s="74"/>
      <c r="Q22" s="74"/>
      <c r="R22" s="74"/>
      <c r="S22" s="74"/>
    </row>
    <row r="23" spans="1:19" s="69" customFormat="1" ht="15.75" x14ac:dyDescent="0.25">
      <c r="A23" s="496"/>
      <c r="B23" s="375" t="s">
        <v>15</v>
      </c>
      <c r="C23" s="172"/>
      <c r="D23" s="384">
        <v>7.0288883885954662E-3</v>
      </c>
      <c r="E23" s="384">
        <v>-3.8129256756663094E-2</v>
      </c>
      <c r="F23" s="384">
        <v>0.29423128701311946</v>
      </c>
      <c r="G23" s="384">
        <v>0.10174576030376262</v>
      </c>
      <c r="H23" s="384">
        <v>-5.0762961195089324E-3</v>
      </c>
      <c r="I23" s="384">
        <v>-4.2831919374349964E-2</v>
      </c>
      <c r="J23" s="384">
        <v>-4.6064052402636349E-2</v>
      </c>
      <c r="K23" s="384">
        <v>-5.0877025176228254E-2</v>
      </c>
      <c r="L23" s="384">
        <v>-1.6925444827821597E-2</v>
      </c>
      <c r="M23" s="384">
        <v>0.38404349453141146</v>
      </c>
      <c r="O23" s="74"/>
      <c r="P23" s="74"/>
      <c r="Q23" s="74"/>
      <c r="R23" s="74"/>
      <c r="S23" s="74"/>
    </row>
    <row r="24" spans="1:19" s="69" customFormat="1" ht="15.75" x14ac:dyDescent="0.25">
      <c r="A24" s="496"/>
      <c r="B24" s="375" t="s">
        <v>488</v>
      </c>
      <c r="C24" s="172"/>
      <c r="D24" s="368" t="s">
        <v>524</v>
      </c>
      <c r="E24" s="368" t="s">
        <v>524</v>
      </c>
      <c r="F24" s="368" t="s">
        <v>524</v>
      </c>
      <c r="G24" s="368" t="s">
        <v>524</v>
      </c>
      <c r="H24" s="368" t="s">
        <v>524</v>
      </c>
      <c r="I24" s="368" t="s">
        <v>524</v>
      </c>
      <c r="J24" s="368" t="s">
        <v>524</v>
      </c>
      <c r="K24" s="368" t="s">
        <v>524</v>
      </c>
      <c r="L24" s="368" t="s">
        <v>524</v>
      </c>
      <c r="M24" s="384" t="s">
        <v>36</v>
      </c>
      <c r="O24" s="74"/>
      <c r="P24" s="74"/>
      <c r="Q24" s="74"/>
      <c r="R24" s="74"/>
      <c r="S24" s="74"/>
    </row>
    <row r="25" spans="1:19" s="69" customFormat="1" ht="15.75" x14ac:dyDescent="0.25">
      <c r="A25" s="496"/>
      <c r="B25" s="375" t="s">
        <v>16</v>
      </c>
      <c r="C25" s="172"/>
      <c r="D25" s="384">
        <v>4.4407462694051283E-2</v>
      </c>
      <c r="E25" s="384">
        <v>-1.2150032947366595E-2</v>
      </c>
      <c r="F25" s="384">
        <v>2.3774685719714767E-2</v>
      </c>
      <c r="G25" s="384">
        <v>-2.4978418089238306E-2</v>
      </c>
      <c r="H25" s="384">
        <v>-7.8393259409787375E-4</v>
      </c>
      <c r="I25" s="384">
        <v>-2.8975028011331005E-2</v>
      </c>
      <c r="J25" s="384">
        <v>-2.2368747066919947E-3</v>
      </c>
      <c r="K25" s="384">
        <v>-2.4829244454708872E-2</v>
      </c>
      <c r="L25" s="384">
        <v>1.934604598325523E-2</v>
      </c>
      <c r="M25" s="384">
        <v>-2.2066353946730899E-2</v>
      </c>
      <c r="O25" s="74"/>
      <c r="P25" s="74"/>
      <c r="Q25" s="74"/>
      <c r="R25" s="74"/>
      <c r="S25" s="74"/>
    </row>
    <row r="26" spans="1:19" s="69" customFormat="1" ht="15.75" x14ac:dyDescent="0.25">
      <c r="A26" s="496"/>
      <c r="B26" s="375" t="s">
        <v>17</v>
      </c>
      <c r="C26" s="172"/>
      <c r="D26" s="384">
        <v>4.8622356793989907E-2</v>
      </c>
      <c r="E26" s="384">
        <v>6.1326737780990646E-2</v>
      </c>
      <c r="F26" s="384">
        <v>1.6789493678489462E-2</v>
      </c>
      <c r="G26" s="384">
        <v>3.9595795243271364E-2</v>
      </c>
      <c r="H26" s="384">
        <v>5.8201751138582482E-2</v>
      </c>
      <c r="I26" s="384">
        <v>4.395051870098006E-2</v>
      </c>
      <c r="J26" s="384">
        <v>3.1048535672954881E-2</v>
      </c>
      <c r="K26" s="384">
        <v>4.207425254314387E-2</v>
      </c>
      <c r="L26" s="384">
        <v>4.0794015737679282E-2</v>
      </c>
      <c r="M26" s="384">
        <v>3.9650383633455216E-2</v>
      </c>
      <c r="O26" s="74"/>
      <c r="P26" s="74"/>
      <c r="Q26" s="74"/>
      <c r="R26" s="74"/>
      <c r="S26" s="74"/>
    </row>
    <row r="27" spans="1:19" s="69" customFormat="1" ht="15.75" x14ac:dyDescent="0.25">
      <c r="A27" s="496"/>
      <c r="B27" s="374"/>
      <c r="C27" s="172"/>
      <c r="D27" s="384"/>
      <c r="E27" s="384"/>
      <c r="F27" s="384"/>
      <c r="G27" s="384"/>
      <c r="H27" s="384"/>
      <c r="I27" s="384"/>
      <c r="J27" s="384"/>
      <c r="K27" s="384"/>
      <c r="L27" s="384"/>
      <c r="M27" s="384"/>
      <c r="O27" s="73"/>
      <c r="P27" s="73"/>
      <c r="Q27" s="73"/>
      <c r="R27" s="73"/>
      <c r="S27" s="73"/>
    </row>
    <row r="28" spans="1:19" s="69" customFormat="1" ht="15.75" x14ac:dyDescent="0.25">
      <c r="A28" s="496"/>
      <c r="B28" s="371" t="s">
        <v>18</v>
      </c>
      <c r="C28" s="372"/>
      <c r="D28" s="381">
        <v>6.2248127750290615E-2</v>
      </c>
      <c r="E28" s="381">
        <v>-8.1501273449441913E-2</v>
      </c>
      <c r="F28" s="381">
        <v>-2.1971441888684041E-2</v>
      </c>
      <c r="G28" s="381">
        <v>5.1143751594944789E-2</v>
      </c>
      <c r="H28" s="381">
        <v>3.6155086681761817E-2</v>
      </c>
      <c r="I28" s="381">
        <v>5.043361844537609E-2</v>
      </c>
      <c r="J28" s="381">
        <v>9.6129853921546032E-3</v>
      </c>
      <c r="K28" s="381">
        <v>6.6144432893800287E-2</v>
      </c>
      <c r="L28" s="381">
        <v>3.2665633642507512E-2</v>
      </c>
      <c r="M28" s="381">
        <v>1.1201285225654559E-2</v>
      </c>
      <c r="O28" s="72"/>
      <c r="P28" s="72"/>
      <c r="Q28" s="72"/>
      <c r="R28" s="72"/>
      <c r="S28" s="72"/>
    </row>
    <row r="29" spans="1:19" s="69" customFormat="1" ht="15.75" x14ac:dyDescent="0.25">
      <c r="A29" s="496"/>
      <c r="B29" s="371" t="s">
        <v>520</v>
      </c>
      <c r="C29" s="372"/>
      <c r="D29" s="385">
        <v>6.2964947447337591E-2</v>
      </c>
      <c r="E29" s="385">
        <v>-6.5008396786206152E-2</v>
      </c>
      <c r="F29" s="385">
        <v>-2.2543408845169467E-2</v>
      </c>
      <c r="G29" s="385">
        <v>4.6843672740785984E-2</v>
      </c>
      <c r="H29" s="385">
        <v>3.4958984532660893E-2</v>
      </c>
      <c r="I29" s="385">
        <v>5.2841605930001E-2</v>
      </c>
      <c r="J29" s="385">
        <v>5.8093235445404907E-3</v>
      </c>
      <c r="K29" s="385">
        <v>5.8586528201099428E-2</v>
      </c>
      <c r="L29" s="385">
        <v>3.2921072134625348E-2</v>
      </c>
      <c r="M29" s="385">
        <v>1.2666730320184495E-2</v>
      </c>
      <c r="O29" s="75"/>
      <c r="P29" s="75"/>
      <c r="Q29" s="75"/>
      <c r="R29" s="75"/>
      <c r="S29" s="75"/>
    </row>
    <row r="30" spans="1:19" s="69" customFormat="1" ht="15.75" x14ac:dyDescent="0.25">
      <c r="A30" s="496"/>
      <c r="B30" s="375" t="s">
        <v>19</v>
      </c>
      <c r="C30" s="172"/>
      <c r="D30" s="386">
        <v>3.7489617072973956E-2</v>
      </c>
      <c r="E30" s="386">
        <v>-1.5812626046256234E-3</v>
      </c>
      <c r="F30" s="386">
        <v>6.8120222538200709E-3</v>
      </c>
      <c r="G30" s="386">
        <v>2.0599797644682651E-2</v>
      </c>
      <c r="H30" s="386">
        <v>3.5299793374626333E-2</v>
      </c>
      <c r="I30" s="386">
        <v>2.7310322095917963E-2</v>
      </c>
      <c r="J30" s="386">
        <v>2.5920310672549837E-2</v>
      </c>
      <c r="K30" s="386">
        <v>3.7500422240126036E-2</v>
      </c>
      <c r="L30" s="386">
        <v>3.5192863656509345E-2</v>
      </c>
      <c r="M30" s="386">
        <v>2.3797200404574264E-2</v>
      </c>
      <c r="O30" s="74"/>
      <c r="P30" s="74"/>
      <c r="Q30" s="74"/>
      <c r="R30" s="74"/>
      <c r="S30" s="74"/>
    </row>
    <row r="31" spans="1:19" s="69" customFormat="1" ht="15.75" x14ac:dyDescent="0.25">
      <c r="A31" s="496"/>
      <c r="B31" s="375" t="s">
        <v>381</v>
      </c>
      <c r="C31" s="172"/>
      <c r="D31" s="386">
        <v>0.14221295690739141</v>
      </c>
      <c r="E31" s="386">
        <v>-0.17912889155870881</v>
      </c>
      <c r="F31" s="386">
        <v>-0.14810864690919823</v>
      </c>
      <c r="G31" s="386">
        <v>0.1640666167603981</v>
      </c>
      <c r="H31" s="386">
        <v>1.0069704162182179E-3</v>
      </c>
      <c r="I31" s="386">
        <v>8.0822267095607497E-2</v>
      </c>
      <c r="J31" s="386">
        <v>-1.816464957285926E-4</v>
      </c>
      <c r="K31" s="386">
        <v>9.9342293285233849E-2</v>
      </c>
      <c r="L31" s="386">
        <v>8.0050489065168304E-2</v>
      </c>
      <c r="M31" s="386">
        <v>-2.1126904773634492E-2</v>
      </c>
      <c r="O31" s="74"/>
      <c r="P31" s="74"/>
      <c r="Q31" s="74"/>
      <c r="R31" s="74"/>
      <c r="S31" s="74"/>
    </row>
    <row r="32" spans="1:19" s="69" customFormat="1" ht="15.75" x14ac:dyDescent="0.25">
      <c r="A32" s="496"/>
      <c r="B32" s="375" t="s">
        <v>380</v>
      </c>
      <c r="C32" s="172"/>
      <c r="D32" s="386">
        <v>0.12235691558768742</v>
      </c>
      <c r="E32" s="386">
        <v>-0.2805069225950893</v>
      </c>
      <c r="F32" s="386">
        <v>-7.6244158536955139E-2</v>
      </c>
      <c r="G32" s="386">
        <v>0.11884496869900048</v>
      </c>
      <c r="H32" s="386">
        <v>7.733217092270471E-2</v>
      </c>
      <c r="I32" s="386">
        <v>0.2071253298241143</v>
      </c>
      <c r="J32" s="386">
        <v>-0.1141084642338264</v>
      </c>
      <c r="K32" s="386">
        <v>0.16150009896090603</v>
      </c>
      <c r="L32" s="386">
        <v>-3.7368563706501191E-2</v>
      </c>
      <c r="M32" s="386">
        <v>-2.0574877272419977E-2</v>
      </c>
      <c r="O32" s="74"/>
      <c r="P32" s="74"/>
      <c r="Q32" s="74"/>
      <c r="R32" s="74"/>
      <c r="S32" s="74"/>
    </row>
    <row r="33" spans="1:19" s="69" customFormat="1" ht="15.75" x14ac:dyDescent="0.25">
      <c r="A33" s="496"/>
      <c r="B33" s="375" t="s">
        <v>20</v>
      </c>
      <c r="C33" s="172"/>
      <c r="D33" s="383">
        <v>-0.24773224000510713</v>
      </c>
      <c r="E33" s="383">
        <v>-0.31446594966310598</v>
      </c>
      <c r="F33" s="383">
        <v>5.327322379003554E-3</v>
      </c>
      <c r="G33" s="383">
        <v>-5.7028356419658977E-2</v>
      </c>
      <c r="H33" s="383">
        <v>4.6575197347693977E-2</v>
      </c>
      <c r="I33" s="383">
        <v>0.15948008281585815</v>
      </c>
      <c r="J33" s="383">
        <v>0.10823276604428168</v>
      </c>
      <c r="K33" s="383">
        <v>0.1022108120027443</v>
      </c>
      <c r="L33" s="383">
        <v>0.16419634321041152</v>
      </c>
      <c r="M33" s="383">
        <v>-7.7109559314175657E-3</v>
      </c>
      <c r="O33" s="74"/>
      <c r="P33" s="74"/>
      <c r="Q33" s="74"/>
      <c r="R33" s="74"/>
      <c r="S33" s="74"/>
    </row>
    <row r="34" spans="1:19" s="69" customFormat="1" ht="15.75" x14ac:dyDescent="0.25">
      <c r="A34" s="496"/>
      <c r="B34" s="375" t="s">
        <v>21</v>
      </c>
      <c r="C34" s="172"/>
      <c r="D34" s="383">
        <v>9.5267633836752436E-2</v>
      </c>
      <c r="E34" s="383">
        <v>-6.8141184866181995E-2</v>
      </c>
      <c r="F34" s="383">
        <v>-2.3811779987284423E-2</v>
      </c>
      <c r="G34" s="383">
        <v>6.8237712484379057E-2</v>
      </c>
      <c r="H34" s="383">
        <v>2.7903131430003288E-2</v>
      </c>
      <c r="I34" s="383">
        <v>2.1235239019376191E-2</v>
      </c>
      <c r="J34" s="383">
        <v>3.8053230723542816E-2</v>
      </c>
      <c r="K34" s="383">
        <v>0.14227582830533128</v>
      </c>
      <c r="L34" s="383">
        <v>-3.9935401922222245E-2</v>
      </c>
      <c r="M34" s="383">
        <v>1.6309816445313093E-2</v>
      </c>
      <c r="O34" s="74"/>
      <c r="P34" s="74"/>
      <c r="Q34" s="74"/>
      <c r="R34" s="74"/>
      <c r="S34" s="74"/>
    </row>
    <row r="35" spans="1:19" s="69" customFormat="1" ht="15.75" x14ac:dyDescent="0.25">
      <c r="A35" s="496"/>
      <c r="B35" s="375" t="s">
        <v>403</v>
      </c>
      <c r="C35" s="172"/>
      <c r="D35" s="368" t="s">
        <v>524</v>
      </c>
      <c r="E35" s="368" t="s">
        <v>524</v>
      </c>
      <c r="F35" s="368" t="s">
        <v>524</v>
      </c>
      <c r="G35" s="383" t="s">
        <v>36</v>
      </c>
      <c r="H35" s="383">
        <v>0.38399629899092863</v>
      </c>
      <c r="I35" s="383">
        <v>-6.681849490403656E-2</v>
      </c>
      <c r="J35" s="383">
        <v>1.9975613809432743E-2</v>
      </c>
      <c r="K35" s="383">
        <v>6.0479223389500639E-2</v>
      </c>
      <c r="L35" s="380">
        <v>4.460979068596415E-2</v>
      </c>
      <c r="M35" s="380">
        <v>0.20370421985160356</v>
      </c>
      <c r="O35" s="74"/>
      <c r="P35" s="74"/>
      <c r="Q35" s="74"/>
      <c r="R35" s="74"/>
      <c r="S35" s="74"/>
    </row>
    <row r="36" spans="1:19" s="69" customFormat="1" ht="15.75" x14ac:dyDescent="0.25">
      <c r="A36" s="496"/>
      <c r="B36" s="375" t="s">
        <v>22</v>
      </c>
      <c r="C36" s="172"/>
      <c r="D36" s="383">
        <v>9.2944512098486438</v>
      </c>
      <c r="E36" s="383">
        <v>-0.79036660783872037</v>
      </c>
      <c r="F36" s="383">
        <v>-5.1141910287160176E-2</v>
      </c>
      <c r="G36" s="383">
        <v>-0.20991256572916511</v>
      </c>
      <c r="H36" s="383">
        <v>-0.34421455480916013</v>
      </c>
      <c r="I36" s="383">
        <v>-1.656265157281378</v>
      </c>
      <c r="J36" s="383">
        <v>-1.7520434002020064</v>
      </c>
      <c r="K36" s="383">
        <v>0.21100259023862311</v>
      </c>
      <c r="L36" s="383">
        <v>0.71613864744433342</v>
      </c>
      <c r="M36" s="383">
        <v>-6.2628200037411164</v>
      </c>
      <c r="O36" s="74"/>
      <c r="P36" s="74"/>
      <c r="Q36" s="74"/>
      <c r="R36" s="74"/>
      <c r="S36" s="74"/>
    </row>
    <row r="37" spans="1:19" s="69" customFormat="1" ht="15.75" x14ac:dyDescent="0.25">
      <c r="A37" s="496"/>
      <c r="B37" s="374"/>
      <c r="C37" s="172"/>
      <c r="D37" s="383"/>
      <c r="E37" s="383"/>
      <c r="F37" s="383"/>
      <c r="G37" s="383"/>
      <c r="H37" s="383"/>
      <c r="I37" s="383"/>
      <c r="J37" s="383"/>
      <c r="K37" s="383"/>
      <c r="L37" s="383"/>
      <c r="M37" s="383"/>
      <c r="O37" s="73"/>
      <c r="P37" s="73"/>
      <c r="Q37" s="73"/>
      <c r="R37" s="73"/>
      <c r="S37" s="73"/>
    </row>
    <row r="38" spans="1:19" s="69" customFormat="1" ht="15.75" x14ac:dyDescent="0.25">
      <c r="A38" s="496"/>
      <c r="B38" s="371" t="s">
        <v>23</v>
      </c>
      <c r="C38" s="372"/>
      <c r="D38" s="381">
        <v>-0.17044191813551282</v>
      </c>
      <c r="E38" s="381">
        <v>-0.62946768356419602</v>
      </c>
      <c r="F38" s="381">
        <v>10.640018502540933</v>
      </c>
      <c r="G38" s="381">
        <v>-0.62143606958255704</v>
      </c>
      <c r="H38" s="381">
        <v>-0.48922125159775598</v>
      </c>
      <c r="I38" s="381">
        <v>9.5023109805276049E-2</v>
      </c>
      <c r="J38" s="381">
        <v>-0.1219332013900928</v>
      </c>
      <c r="K38" s="381">
        <v>1.1610834093574232</v>
      </c>
      <c r="L38" s="381">
        <v>-0.41485968748640623</v>
      </c>
      <c r="M38" s="381">
        <v>0.42394752200738467</v>
      </c>
      <c r="O38" s="72"/>
      <c r="P38" s="72"/>
      <c r="Q38" s="72"/>
      <c r="R38" s="72"/>
      <c r="S38" s="72"/>
    </row>
    <row r="39" spans="1:19" s="69" customFormat="1" ht="15.75" x14ac:dyDescent="0.25">
      <c r="A39" s="496"/>
      <c r="B39" s="375" t="s">
        <v>24</v>
      </c>
      <c r="C39" s="172"/>
      <c r="D39" s="383">
        <v>-0.46666666666666667</v>
      </c>
      <c r="E39" s="383">
        <v>0.5625</v>
      </c>
      <c r="F39" s="383">
        <v>-0.16</v>
      </c>
      <c r="G39" s="383">
        <v>0</v>
      </c>
      <c r="H39" s="383">
        <v>-0.23809523809523808</v>
      </c>
      <c r="I39" s="383">
        <v>0</v>
      </c>
      <c r="J39" s="383">
        <v>0</v>
      </c>
      <c r="K39" s="383">
        <v>0</v>
      </c>
      <c r="L39" s="383">
        <v>-1</v>
      </c>
      <c r="M39" s="383" t="s">
        <v>36</v>
      </c>
      <c r="O39" s="74"/>
      <c r="P39" s="74"/>
      <c r="Q39" s="74"/>
      <c r="R39" s="74"/>
      <c r="S39" s="74"/>
    </row>
    <row r="40" spans="1:19" s="69" customFormat="1" ht="15.75" x14ac:dyDescent="0.25">
      <c r="A40" s="496"/>
      <c r="B40" s="371" t="s">
        <v>521</v>
      </c>
      <c r="C40" s="372"/>
      <c r="D40" s="385">
        <v>-0.11731883856036127</v>
      </c>
      <c r="E40" s="385">
        <v>-0.82193087441671064</v>
      </c>
      <c r="F40" s="385">
        <v>27.911436485235644</v>
      </c>
      <c r="G40" s="385">
        <v>-0.64864915729752037</v>
      </c>
      <c r="H40" s="385">
        <v>-0.58176088654198055</v>
      </c>
      <c r="I40" s="385">
        <v>0.16002812527507329</v>
      </c>
      <c r="J40" s="385">
        <v>-0.19405511819502103</v>
      </c>
      <c r="K40" s="385">
        <v>1.652784457156883</v>
      </c>
      <c r="L40" s="385">
        <v>-0.39810731822025375</v>
      </c>
      <c r="M40" s="385">
        <v>8.6039864016282261E-2</v>
      </c>
      <c r="O40" s="75"/>
      <c r="P40" s="75"/>
      <c r="Q40" s="75"/>
      <c r="R40" s="75"/>
      <c r="S40" s="75"/>
    </row>
    <row r="41" spans="1:19" s="69" customFormat="1" ht="15.75" x14ac:dyDescent="0.25">
      <c r="A41" s="496"/>
      <c r="B41" s="375" t="s">
        <v>233</v>
      </c>
      <c r="C41" s="172"/>
      <c r="D41" s="383">
        <v>2.3732890415878907E-2</v>
      </c>
      <c r="E41" s="383">
        <v>-1.3931142726333019E-2</v>
      </c>
      <c r="F41" s="383">
        <v>1.3526381143668331</v>
      </c>
      <c r="G41" s="383">
        <v>-0.55855113188102079</v>
      </c>
      <c r="H41" s="383">
        <v>0.10727945805845783</v>
      </c>
      <c r="I41" s="383">
        <v>-1.304940426265949E-2</v>
      </c>
      <c r="J41" s="383">
        <v>-0.20234832084166146</v>
      </c>
      <c r="K41" s="383">
        <v>7.27859171039458E-3</v>
      </c>
      <c r="L41" s="383">
        <v>6.0266586689201054E-2</v>
      </c>
      <c r="M41" s="383">
        <v>2.0752390082587936E-2</v>
      </c>
      <c r="O41" s="74"/>
      <c r="P41" s="74"/>
      <c r="Q41" s="74"/>
      <c r="R41" s="74"/>
      <c r="S41" s="74"/>
    </row>
    <row r="42" spans="1:19" s="69" customFormat="1" ht="15.75" x14ac:dyDescent="0.25">
      <c r="A42" s="496"/>
      <c r="B42" s="371" t="s">
        <v>25</v>
      </c>
      <c r="C42" s="372"/>
      <c r="D42" s="385">
        <v>-0.15446858382579104</v>
      </c>
      <c r="E42" s="385">
        <v>-1.0795900130209837</v>
      </c>
      <c r="F42" s="385">
        <v>77.016570264269888</v>
      </c>
      <c r="G42" s="385">
        <v>-0.65966569516683538</v>
      </c>
      <c r="H42" s="385">
        <v>-0.6910430264382833</v>
      </c>
      <c r="I42" s="385">
        <v>0.25840759277064185</v>
      </c>
      <c r="J42" s="385">
        <v>-0.1903580271893438</v>
      </c>
      <c r="K42" s="385">
        <v>2.3754836463809927</v>
      </c>
      <c r="L42" s="385">
        <v>-0.45818164955659724</v>
      </c>
      <c r="M42" s="385">
        <v>0.10278326857049529</v>
      </c>
      <c r="O42" s="74"/>
      <c r="P42" s="74"/>
      <c r="Q42" s="74"/>
      <c r="R42" s="74"/>
      <c r="S42" s="74"/>
    </row>
    <row r="43" spans="1:19" s="69" customFormat="1" ht="15.75" x14ac:dyDescent="0.25">
      <c r="A43" s="496"/>
      <c r="B43" s="375" t="s">
        <v>382</v>
      </c>
      <c r="C43" s="172"/>
      <c r="D43" s="383">
        <v>-0.40769068560194049</v>
      </c>
      <c r="E43" s="383">
        <v>-2.1564486048685789</v>
      </c>
      <c r="F43" s="383">
        <v>1.0532890231069245</v>
      </c>
      <c r="G43" s="383">
        <v>2.4875826202579057</v>
      </c>
      <c r="H43" s="383">
        <v>-0.60581160487073082</v>
      </c>
      <c r="I43" s="383">
        <v>-1.3858155317372951</v>
      </c>
      <c r="J43" s="383">
        <v>2.4195708895169807</v>
      </c>
      <c r="K43" s="383">
        <v>0.11439892551719111</v>
      </c>
      <c r="L43" s="383">
        <v>0.60717880470722296</v>
      </c>
      <c r="M43" s="383">
        <v>0.48701068335627107</v>
      </c>
      <c r="O43" s="74"/>
      <c r="P43" s="74"/>
      <c r="Q43" s="74"/>
      <c r="R43" s="74"/>
      <c r="S43" s="74"/>
    </row>
    <row r="44" spans="1:19" s="69" customFormat="1" ht="15.75" x14ac:dyDescent="0.25">
      <c r="A44" s="496"/>
      <c r="B44" s="375" t="s">
        <v>383</v>
      </c>
      <c r="C44" s="172"/>
      <c r="D44" s="383">
        <v>0.55606064206024675</v>
      </c>
      <c r="E44" s="383">
        <v>-0.44358773334107349</v>
      </c>
      <c r="F44" s="383">
        <v>0.66098894417897991</v>
      </c>
      <c r="G44" s="383">
        <v>-8.0356223130701371E-2</v>
      </c>
      <c r="H44" s="383">
        <v>0.17015874073085943</v>
      </c>
      <c r="I44" s="383">
        <v>0.56740419750580595</v>
      </c>
      <c r="J44" s="383">
        <v>-0.23046565030720095</v>
      </c>
      <c r="K44" s="383">
        <v>2.6094600936535297</v>
      </c>
      <c r="L44" s="383">
        <v>-0.53945499818084242</v>
      </c>
      <c r="M44" s="383">
        <v>-0.23532708385402112</v>
      </c>
      <c r="O44" s="74"/>
      <c r="P44" s="74"/>
      <c r="Q44" s="74"/>
      <c r="R44" s="74"/>
      <c r="S44" s="74"/>
    </row>
    <row r="45" spans="1:19" s="69" customFormat="1" ht="15.75" x14ac:dyDescent="0.25">
      <c r="A45" s="496"/>
      <c r="B45" s="375" t="s">
        <v>384</v>
      </c>
      <c r="C45" s="172"/>
      <c r="D45" s="383">
        <v>-2.9114736266949055E-2</v>
      </c>
      <c r="E45" s="383">
        <v>-7.478810131698474E-2</v>
      </c>
      <c r="F45" s="383">
        <v>23.95412353283249</v>
      </c>
      <c r="G45" s="383">
        <v>-0.70471191319174808</v>
      </c>
      <c r="H45" s="383">
        <v>-0.83755296063537599</v>
      </c>
      <c r="I45" s="383">
        <v>0.10719915525145708</v>
      </c>
      <c r="J45" s="383">
        <v>-0.22480004820102992</v>
      </c>
      <c r="K45" s="383">
        <v>2.1743588408097705</v>
      </c>
      <c r="L45" s="383">
        <v>-0.33532376138865294</v>
      </c>
      <c r="M45" s="383">
        <v>0.51982671093941757</v>
      </c>
      <c r="O45" s="74"/>
      <c r="P45" s="74"/>
      <c r="Q45" s="74"/>
      <c r="R45" s="74"/>
      <c r="S45" s="74"/>
    </row>
    <row r="46" spans="1:19" s="69" customFormat="1" ht="15.75" x14ac:dyDescent="0.25">
      <c r="A46" s="496"/>
      <c r="B46" s="375" t="s">
        <v>525</v>
      </c>
      <c r="C46" s="172"/>
      <c r="D46" s="383">
        <v>0.16437567548000337</v>
      </c>
      <c r="E46" s="383">
        <v>-0.58638231349303294</v>
      </c>
      <c r="F46" s="383">
        <v>0.32175867045737905</v>
      </c>
      <c r="G46" s="383">
        <v>-0.40724723913241356</v>
      </c>
      <c r="H46" s="383">
        <v>3.2216498078609144</v>
      </c>
      <c r="I46" s="383">
        <v>-0.16540806820635667</v>
      </c>
      <c r="J46" s="383">
        <v>0.28020571112647491</v>
      </c>
      <c r="K46" s="383">
        <v>-1.1291144879740445E-2</v>
      </c>
      <c r="L46" s="383">
        <v>2.546758020720042E-2</v>
      </c>
      <c r="M46" s="383">
        <v>0.10176644888093898</v>
      </c>
      <c r="O46" s="75"/>
      <c r="P46" s="75"/>
      <c r="Q46" s="75"/>
      <c r="R46" s="75"/>
      <c r="S46" s="75"/>
    </row>
    <row r="47" spans="1:19" ht="15.75" x14ac:dyDescent="0.25">
      <c r="A47" s="496"/>
      <c r="B47" s="105"/>
      <c r="C47" s="10"/>
      <c r="D47" s="86"/>
      <c r="E47" s="86"/>
      <c r="F47" s="86"/>
      <c r="G47" s="86"/>
      <c r="H47" s="86"/>
      <c r="I47" s="86"/>
      <c r="J47" s="86"/>
      <c r="K47" s="86"/>
    </row>
    <row r="48" spans="1:19" ht="15.6" customHeight="1" x14ac:dyDescent="0.2">
      <c r="A48" s="496"/>
    </row>
    <row r="49" spans="1:13" ht="33.6" customHeight="1" x14ac:dyDescent="0.2">
      <c r="A49" s="496"/>
      <c r="B49" s="497" t="s">
        <v>502</v>
      </c>
      <c r="C49" s="497"/>
      <c r="D49" s="497"/>
      <c r="E49" s="497"/>
      <c r="F49" s="497"/>
      <c r="G49" s="497"/>
      <c r="H49" s="497"/>
      <c r="I49" s="497"/>
      <c r="J49" s="497"/>
      <c r="K49" s="497"/>
      <c r="L49" s="497"/>
      <c r="M49" s="497"/>
    </row>
  </sheetData>
  <mergeCells count="3">
    <mergeCell ref="A1:A49"/>
    <mergeCell ref="B1:M1"/>
    <mergeCell ref="B49:M49"/>
  </mergeCells>
  <phoneticPr fontId="0" type="noConversion"/>
  <pageMargins left="0.25" right="0.5" top="1" bottom="0.5" header="0.25" footer="0.25"/>
  <pageSetup scale="62" orientation="landscape" r:id="rId1"/>
  <headerFooter scaleWithDoc="0">
    <oddHeader>&amp;R&amp;"Times New Roman,Bold Italic"&amp;12Pennsylvania Department of Revenue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zoomScale="86" zoomScaleNormal="86" workbookViewId="0"/>
  </sheetViews>
  <sheetFormatPr defaultColWidth="9.33203125" defaultRowHeight="12.75" x14ac:dyDescent="0.2"/>
  <cols>
    <col min="1" max="1" width="31.6640625" style="224" bestFit="1" customWidth="1"/>
    <col min="2" max="2" width="2.33203125" style="224" customWidth="1"/>
    <col min="3" max="3" width="65.83203125" style="224" bestFit="1" customWidth="1"/>
    <col min="4" max="4" width="10.5" style="224" customWidth="1"/>
    <col min="5" max="5" width="3" style="224" customWidth="1"/>
    <col min="6" max="6" width="10.5" style="224" customWidth="1"/>
    <col min="7" max="7" width="3.6640625" style="224" customWidth="1"/>
    <col min="8" max="8" width="19" style="224" customWidth="1"/>
    <col min="9" max="9" width="12.83203125" style="224" customWidth="1"/>
    <col min="10" max="10" width="22.83203125" style="224" customWidth="1"/>
    <col min="11" max="16384" width="9.33203125" style="224"/>
  </cols>
  <sheetData>
    <row r="1" spans="1:12" ht="18.75" x14ac:dyDescent="0.3">
      <c r="A1" s="7" t="s">
        <v>240</v>
      </c>
      <c r="B1" s="233"/>
      <c r="C1" s="233"/>
      <c r="D1" s="233"/>
      <c r="E1" s="233"/>
      <c r="F1" s="233"/>
    </row>
    <row r="2" spans="1:12" ht="15.75" x14ac:dyDescent="0.25">
      <c r="A2" s="6" t="s">
        <v>27</v>
      </c>
      <c r="B2" s="233"/>
      <c r="C2" s="233"/>
      <c r="D2" s="233"/>
      <c r="E2" s="233"/>
      <c r="F2" s="233"/>
    </row>
    <row r="3" spans="1:12" x14ac:dyDescent="0.2">
      <c r="A3" s="34" t="s">
        <v>28</v>
      </c>
      <c r="B3" s="233"/>
      <c r="C3" s="233"/>
      <c r="D3" s="233"/>
      <c r="E3" s="233"/>
      <c r="F3" s="233"/>
    </row>
    <row r="4" spans="1:12" ht="15.75" x14ac:dyDescent="0.25">
      <c r="A4" s="13"/>
      <c r="B4" s="233"/>
      <c r="C4" s="233"/>
      <c r="D4" s="233"/>
      <c r="E4" s="233"/>
      <c r="F4" s="233"/>
    </row>
    <row r="5" spans="1:12" ht="15.75" x14ac:dyDescent="0.25">
      <c r="A5" s="13"/>
      <c r="B5" s="233"/>
      <c r="C5" s="145"/>
      <c r="D5" s="233"/>
      <c r="E5" s="233"/>
      <c r="F5" s="233"/>
      <c r="H5" s="10"/>
      <c r="I5" s="10"/>
      <c r="J5" s="10"/>
      <c r="K5" s="10"/>
      <c r="L5" s="10"/>
    </row>
    <row r="6" spans="1:12" ht="15.75" x14ac:dyDescent="0.25">
      <c r="H6" s="10"/>
      <c r="I6" s="10"/>
      <c r="J6" s="10"/>
      <c r="K6" s="10"/>
      <c r="L6" s="10"/>
    </row>
    <row r="7" spans="1:12" ht="15.75" x14ac:dyDescent="0.25">
      <c r="H7" s="10"/>
      <c r="I7" s="10"/>
      <c r="J7" s="10"/>
      <c r="K7" s="10"/>
      <c r="L7" s="10"/>
    </row>
    <row r="8" spans="1:12" ht="15.75" x14ac:dyDescent="0.25">
      <c r="A8" s="387" t="s">
        <v>29</v>
      </c>
      <c r="B8" s="387"/>
      <c r="C8" s="387" t="s">
        <v>30</v>
      </c>
      <c r="D8" s="388" t="s">
        <v>471</v>
      </c>
      <c r="E8" s="388"/>
      <c r="F8" s="388" t="s">
        <v>480</v>
      </c>
      <c r="H8" s="10"/>
      <c r="I8" s="10"/>
      <c r="J8" s="10"/>
      <c r="K8" s="10"/>
      <c r="L8" s="10"/>
    </row>
    <row r="9" spans="1:12" ht="9" customHeight="1" x14ac:dyDescent="0.25">
      <c r="A9" s="35"/>
      <c r="B9" s="35"/>
      <c r="C9" s="35"/>
      <c r="D9" s="10"/>
      <c r="E9" s="10"/>
      <c r="F9" s="10"/>
      <c r="H9" s="10"/>
      <c r="I9" s="10"/>
      <c r="J9" s="10"/>
      <c r="K9" s="10"/>
      <c r="L9" s="10"/>
    </row>
    <row r="10" spans="1:12" ht="15.75" x14ac:dyDescent="0.25">
      <c r="A10" s="10"/>
      <c r="B10" s="10"/>
      <c r="C10" s="10"/>
      <c r="D10" s="10"/>
      <c r="E10" s="10"/>
      <c r="F10" s="10"/>
      <c r="H10" s="498"/>
      <c r="I10" s="498"/>
      <c r="J10" s="10"/>
      <c r="K10" s="10"/>
      <c r="L10" s="10"/>
    </row>
    <row r="11" spans="1:12" ht="15.75" x14ac:dyDescent="0.25">
      <c r="A11" s="10" t="s">
        <v>529</v>
      </c>
      <c r="B11" s="10"/>
      <c r="C11" s="10" t="s">
        <v>209</v>
      </c>
      <c r="D11" s="168">
        <v>40</v>
      </c>
      <c r="E11" s="168"/>
      <c r="F11" s="168">
        <v>40</v>
      </c>
      <c r="H11" s="208"/>
      <c r="I11" s="208"/>
      <c r="J11" s="234"/>
      <c r="K11" s="10"/>
      <c r="L11" s="10"/>
    </row>
    <row r="12" spans="1:12" ht="15.75" x14ac:dyDescent="0.25">
      <c r="A12" s="10"/>
      <c r="B12" s="10"/>
      <c r="C12" s="10"/>
      <c r="D12" s="169"/>
      <c r="E12" s="169"/>
      <c r="F12" s="169"/>
      <c r="H12" s="10"/>
      <c r="I12" s="10"/>
      <c r="J12" s="10"/>
      <c r="K12" s="10"/>
      <c r="L12" s="10"/>
    </row>
    <row r="13" spans="1:12" ht="15.75" x14ac:dyDescent="0.25">
      <c r="A13" s="10" t="s">
        <v>32</v>
      </c>
      <c r="B13" s="10"/>
      <c r="C13" s="10" t="s">
        <v>33</v>
      </c>
      <c r="D13" s="170">
        <v>5.22341414</v>
      </c>
      <c r="E13" s="170"/>
      <c r="F13" s="170">
        <v>5.40650824</v>
      </c>
      <c r="H13" s="208"/>
      <c r="I13" s="10"/>
      <c r="J13" s="234"/>
      <c r="K13" s="10"/>
      <c r="L13" s="10"/>
    </row>
    <row r="14" spans="1:12" ht="15.75" x14ac:dyDescent="0.25">
      <c r="A14" s="10"/>
      <c r="B14" s="10"/>
      <c r="C14" s="10"/>
      <c r="D14" s="169"/>
      <c r="E14" s="169"/>
      <c r="F14" s="169"/>
      <c r="H14" s="208"/>
      <c r="I14" s="10"/>
      <c r="J14" s="10"/>
      <c r="K14" s="10"/>
      <c r="L14" s="10"/>
    </row>
    <row r="15" spans="1:12" ht="15.75" x14ac:dyDescent="0.25">
      <c r="A15" s="10" t="s">
        <v>35</v>
      </c>
      <c r="B15" s="10"/>
      <c r="C15" s="10" t="s">
        <v>34</v>
      </c>
      <c r="D15" s="170">
        <v>98.099745999999996</v>
      </c>
      <c r="E15" s="170"/>
      <c r="F15" s="170">
        <f>86.57069805+13.71320804</f>
        <v>100.28390609</v>
      </c>
      <c r="H15" s="208"/>
      <c r="I15" s="10"/>
      <c r="J15" s="235"/>
      <c r="K15" s="10"/>
      <c r="L15" s="10"/>
    </row>
    <row r="16" spans="1:12" ht="15.75" x14ac:dyDescent="0.25">
      <c r="A16" s="10"/>
      <c r="B16" s="10"/>
      <c r="C16" s="10"/>
      <c r="D16" s="169"/>
      <c r="E16" s="169"/>
      <c r="F16" s="169"/>
      <c r="H16" s="208"/>
      <c r="I16" s="10"/>
      <c r="J16" s="234"/>
      <c r="K16" s="10"/>
      <c r="L16" s="10"/>
    </row>
    <row r="17" spans="1:12" ht="18.75" x14ac:dyDescent="0.25">
      <c r="A17" s="10" t="s">
        <v>35</v>
      </c>
      <c r="B17" s="10"/>
      <c r="C17" s="10" t="s">
        <v>385</v>
      </c>
      <c r="D17" s="170">
        <v>455.79607099999998</v>
      </c>
      <c r="E17" s="170"/>
      <c r="F17" s="170">
        <f>402.22921983+63.71501101</f>
        <v>465.94423083999999</v>
      </c>
      <c r="H17" s="208"/>
      <c r="I17" s="10"/>
      <c r="J17" s="234"/>
      <c r="K17" s="10"/>
      <c r="L17" s="10"/>
    </row>
    <row r="18" spans="1:12" ht="15.75" x14ac:dyDescent="0.25">
      <c r="A18" s="10"/>
      <c r="B18" s="10"/>
      <c r="C18" s="10"/>
      <c r="D18" s="169"/>
      <c r="E18" s="169"/>
      <c r="F18" s="169"/>
      <c r="H18" s="208"/>
      <c r="I18" s="10"/>
      <c r="J18" s="10"/>
      <c r="K18" s="10"/>
      <c r="L18" s="10"/>
    </row>
    <row r="19" spans="1:12" ht="15.75" x14ac:dyDescent="0.25">
      <c r="A19" s="10" t="s">
        <v>35</v>
      </c>
      <c r="B19" s="10"/>
      <c r="C19" s="10" t="s">
        <v>497</v>
      </c>
      <c r="D19" s="344" t="s">
        <v>36</v>
      </c>
      <c r="E19" s="169"/>
      <c r="F19" s="169">
        <v>95.3</v>
      </c>
      <c r="H19" s="208"/>
      <c r="I19" s="10"/>
      <c r="J19" s="10"/>
      <c r="K19" s="10"/>
      <c r="L19" s="10"/>
    </row>
    <row r="20" spans="1:12" ht="15.75" x14ac:dyDescent="0.25">
      <c r="A20" s="10"/>
      <c r="B20" s="10"/>
      <c r="C20" s="10"/>
      <c r="D20" s="345"/>
      <c r="E20" s="169"/>
      <c r="F20" s="169"/>
      <c r="H20" s="208"/>
      <c r="I20" s="10"/>
      <c r="J20" s="10"/>
      <c r="K20" s="10"/>
      <c r="L20" s="10"/>
    </row>
    <row r="21" spans="1:12" ht="15.75" x14ac:dyDescent="0.25">
      <c r="A21" s="10" t="s">
        <v>35</v>
      </c>
      <c r="B21" s="10"/>
      <c r="C21" s="10" t="s">
        <v>498</v>
      </c>
      <c r="D21" s="344" t="s">
        <v>36</v>
      </c>
      <c r="E21" s="169"/>
      <c r="F21" s="169">
        <v>0.7</v>
      </c>
      <c r="H21" s="208"/>
      <c r="I21" s="10"/>
      <c r="J21" s="10"/>
      <c r="K21" s="10"/>
      <c r="L21" s="10"/>
    </row>
    <row r="22" spans="1:12" ht="15.75" x14ac:dyDescent="0.25">
      <c r="A22" s="10"/>
      <c r="B22" s="10"/>
      <c r="C22" s="10"/>
      <c r="D22" s="342"/>
      <c r="E22" s="169"/>
      <c r="F22" s="169"/>
      <c r="H22" s="208"/>
      <c r="I22" s="10"/>
      <c r="J22" s="10"/>
      <c r="K22" s="10"/>
      <c r="L22" s="10"/>
    </row>
    <row r="23" spans="1:12" ht="15.75" x14ac:dyDescent="0.25">
      <c r="A23" s="10" t="s">
        <v>530</v>
      </c>
      <c r="B23" s="10"/>
      <c r="C23" s="10" t="s">
        <v>37</v>
      </c>
      <c r="D23" s="232">
        <v>30.73</v>
      </c>
      <c r="E23" s="170"/>
      <c r="F23" s="232">
        <v>30.73</v>
      </c>
      <c r="H23" s="208"/>
      <c r="I23" s="10"/>
      <c r="J23" s="10"/>
      <c r="K23" s="10"/>
      <c r="L23" s="10"/>
    </row>
    <row r="24" spans="1:12" ht="15.75" x14ac:dyDescent="0.25">
      <c r="A24" s="10"/>
      <c r="B24" s="10"/>
      <c r="C24" s="10"/>
      <c r="D24" s="169"/>
      <c r="E24" s="169"/>
      <c r="F24" s="169"/>
      <c r="H24" s="208"/>
      <c r="I24" s="10"/>
      <c r="J24" s="10"/>
      <c r="K24" s="10"/>
      <c r="L24" s="10"/>
    </row>
    <row r="25" spans="1:12" ht="15.75" x14ac:dyDescent="0.25">
      <c r="A25" s="10" t="s">
        <v>530</v>
      </c>
      <c r="B25" s="10"/>
      <c r="C25" s="10" t="s">
        <v>38</v>
      </c>
      <c r="D25" s="170">
        <v>20.484999999999999</v>
      </c>
      <c r="E25" s="170"/>
      <c r="F25" s="170">
        <v>25.484999999999999</v>
      </c>
      <c r="H25" s="208"/>
      <c r="I25" s="10"/>
      <c r="J25" s="234"/>
      <c r="K25" s="10"/>
      <c r="L25" s="10"/>
    </row>
    <row r="26" spans="1:12" ht="15.75" x14ac:dyDescent="0.25">
      <c r="A26" s="10"/>
      <c r="B26" s="10"/>
      <c r="C26" s="10"/>
      <c r="D26" s="170"/>
      <c r="E26" s="170"/>
      <c r="F26" s="170"/>
      <c r="H26" s="208"/>
      <c r="I26" s="10"/>
      <c r="J26" s="234"/>
      <c r="K26" s="10"/>
      <c r="L26" s="10"/>
    </row>
    <row r="27" spans="1:12" ht="15.75" x14ac:dyDescent="0.25">
      <c r="A27" s="10" t="s">
        <v>39</v>
      </c>
      <c r="B27" s="10"/>
      <c r="C27" s="367" t="s">
        <v>499</v>
      </c>
      <c r="D27" s="344" t="s">
        <v>36</v>
      </c>
      <c r="E27" s="170"/>
      <c r="F27" s="170">
        <v>12.7</v>
      </c>
      <c r="H27" s="208"/>
      <c r="I27" s="10"/>
      <c r="J27" s="234"/>
      <c r="K27" s="10"/>
      <c r="L27" s="10"/>
    </row>
    <row r="28" spans="1:12" ht="15.75" x14ac:dyDescent="0.25">
      <c r="A28" s="10"/>
      <c r="B28" s="10"/>
      <c r="C28" s="10"/>
      <c r="D28" s="170"/>
      <c r="E28" s="170"/>
      <c r="F28" s="170"/>
      <c r="H28" s="208"/>
      <c r="I28" s="10"/>
      <c r="J28" s="234"/>
      <c r="K28" s="10"/>
      <c r="L28" s="10"/>
    </row>
    <row r="29" spans="1:12" ht="15.75" x14ac:dyDescent="0.25">
      <c r="A29" s="10" t="s">
        <v>39</v>
      </c>
      <c r="B29" s="10"/>
      <c r="C29" s="10" t="s">
        <v>40</v>
      </c>
      <c r="D29" s="171">
        <v>82.716665570000004</v>
      </c>
      <c r="E29" s="171"/>
      <c r="F29" s="171">
        <v>86.406363159999998</v>
      </c>
      <c r="H29" s="208"/>
      <c r="I29" s="10"/>
      <c r="J29" s="234"/>
      <c r="K29" s="10"/>
      <c r="L29" s="10"/>
    </row>
    <row r="30" spans="1:12" ht="15.75" x14ac:dyDescent="0.25">
      <c r="A30" s="10"/>
      <c r="B30" s="10"/>
      <c r="C30" s="10"/>
      <c r="D30" s="144"/>
      <c r="E30" s="144"/>
      <c r="F30" s="144"/>
      <c r="H30" s="10"/>
      <c r="I30" s="10"/>
      <c r="J30" s="234"/>
      <c r="K30" s="10"/>
      <c r="L30" s="10"/>
    </row>
    <row r="31" spans="1:12" ht="15.75" x14ac:dyDescent="0.25">
      <c r="A31" s="10"/>
      <c r="B31" s="10"/>
      <c r="C31" s="10"/>
      <c r="D31" s="10"/>
      <c r="E31" s="10"/>
      <c r="F31" s="10"/>
      <c r="H31" s="10"/>
      <c r="I31" s="10"/>
      <c r="J31" s="10"/>
      <c r="K31" s="10"/>
      <c r="L31" s="10"/>
    </row>
    <row r="32" spans="1:12" ht="16.5" thickBot="1" x14ac:dyDescent="0.3">
      <c r="A32" s="499" t="s">
        <v>241</v>
      </c>
      <c r="B32" s="499"/>
      <c r="C32" s="499"/>
      <c r="D32" s="36">
        <v>733.05089671000007</v>
      </c>
      <c r="E32" s="36"/>
      <c r="F32" s="36">
        <v>862.95600833000003</v>
      </c>
      <c r="H32" s="10"/>
      <c r="I32" s="10"/>
      <c r="J32" s="10"/>
      <c r="K32" s="10"/>
      <c r="L32" s="10"/>
    </row>
    <row r="33" spans="1:12" ht="16.5" thickTop="1" x14ac:dyDescent="0.25">
      <c r="A33" s="13"/>
      <c r="B33" s="10"/>
      <c r="C33" s="10"/>
      <c r="D33" s="165"/>
      <c r="E33" s="165"/>
      <c r="F33" s="165"/>
      <c r="H33" s="10"/>
      <c r="I33" s="10"/>
      <c r="J33" s="10"/>
      <c r="K33" s="10"/>
      <c r="L33" s="10"/>
    </row>
    <row r="34" spans="1:12" ht="15.75" x14ac:dyDescent="0.25">
      <c r="A34" s="13"/>
      <c r="B34" s="10"/>
      <c r="C34" s="10"/>
      <c r="D34" s="165"/>
      <c r="E34" s="165"/>
      <c r="F34" s="165"/>
      <c r="H34" s="10"/>
      <c r="I34" s="10"/>
      <c r="J34" s="10"/>
      <c r="K34" s="10"/>
      <c r="L34" s="10"/>
    </row>
    <row r="35" spans="1:12" x14ac:dyDescent="0.2">
      <c r="D35" s="327"/>
    </row>
    <row r="36" spans="1:12" ht="18.75" x14ac:dyDescent="0.25">
      <c r="A36" s="194"/>
      <c r="B36" s="10"/>
      <c r="C36" s="10"/>
      <c r="D36" s="10"/>
      <c r="E36" s="10"/>
      <c r="F36" s="10"/>
    </row>
    <row r="37" spans="1:12" ht="15.75" x14ac:dyDescent="0.25">
      <c r="A37" s="195"/>
      <c r="B37" s="10"/>
      <c r="C37" s="10"/>
      <c r="D37" s="10"/>
      <c r="E37" s="10"/>
      <c r="F37" s="10"/>
    </row>
    <row r="38" spans="1:12" ht="15.75" x14ac:dyDescent="0.25">
      <c r="A38" s="195"/>
      <c r="B38" s="10"/>
      <c r="C38" s="10"/>
      <c r="D38" s="10"/>
      <c r="E38" s="10"/>
      <c r="F38" s="10"/>
    </row>
    <row r="39" spans="1:12" ht="15.75" x14ac:dyDescent="0.25">
      <c r="A39" s="195"/>
    </row>
  </sheetData>
  <mergeCells count="2">
    <mergeCell ref="H10:I10"/>
    <mergeCell ref="A32:C32"/>
  </mergeCells>
  <phoneticPr fontId="0" type="noConversion"/>
  <pageMargins left="0.5" right="0.5" top="1" bottom="0.5" header="0.25" footer="0.25"/>
  <pageSetup scale="85" orientation="portrait" r:id="rId1"/>
  <headerFooter scaleWithDoc="0">
    <oddHeader>&amp;R&amp;"Times New Roman,Bold Italic"Pennsylvania Department of Revenue</oddHeader>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86" zoomScaleNormal="86" workbookViewId="0">
      <selection sqref="A1:H1"/>
    </sheetView>
  </sheetViews>
  <sheetFormatPr defaultColWidth="9.33203125" defaultRowHeight="12.75" x14ac:dyDescent="0.2"/>
  <cols>
    <col min="1" max="1" width="23.33203125" style="4" bestFit="1" customWidth="1"/>
    <col min="2" max="2" width="6" style="4" customWidth="1"/>
    <col min="3" max="3" width="12" style="4" hidden="1" customWidth="1"/>
    <col min="4" max="4" width="12.1640625" style="4" bestFit="1" customWidth="1"/>
    <col min="5" max="5" width="12" style="4" bestFit="1" customWidth="1"/>
    <col min="6" max="6" width="12.1640625" style="4" bestFit="1" customWidth="1"/>
    <col min="7" max="7" width="12" style="4" bestFit="1" customWidth="1"/>
    <col min="8" max="8" width="12" style="4" customWidth="1"/>
    <col min="9" max="16384" width="9.33203125" style="4"/>
  </cols>
  <sheetData>
    <row r="1" spans="1:9" ht="19.5" x14ac:dyDescent="0.3">
      <c r="A1" s="491" t="s">
        <v>247</v>
      </c>
      <c r="B1" s="491"/>
      <c r="C1" s="491"/>
      <c r="D1" s="491"/>
      <c r="E1" s="491"/>
      <c r="F1" s="491"/>
      <c r="G1" s="491"/>
      <c r="H1" s="491"/>
    </row>
    <row r="2" spans="1:9" ht="15.75" x14ac:dyDescent="0.25">
      <c r="A2" s="492" t="s">
        <v>168</v>
      </c>
      <c r="B2" s="492"/>
      <c r="C2" s="492"/>
      <c r="D2" s="492"/>
      <c r="E2" s="492"/>
      <c r="F2" s="492"/>
      <c r="G2" s="492"/>
      <c r="H2" s="492"/>
    </row>
    <row r="3" spans="1:9" x14ac:dyDescent="0.2">
      <c r="A3" s="501" t="s">
        <v>0</v>
      </c>
      <c r="B3" s="501"/>
      <c r="C3" s="501"/>
      <c r="D3" s="501"/>
      <c r="E3" s="501"/>
      <c r="F3" s="501"/>
      <c r="G3" s="501"/>
      <c r="H3" s="501"/>
    </row>
    <row r="4" spans="1:9" ht="15.75" x14ac:dyDescent="0.25">
      <c r="A4" s="13"/>
      <c r="B4" s="8"/>
      <c r="C4" s="8"/>
      <c r="D4" s="8"/>
      <c r="E4" s="8"/>
      <c r="F4" s="8"/>
      <c r="G4" s="9"/>
    </row>
    <row r="5" spans="1:9" x14ac:dyDescent="0.2">
      <c r="A5" s="9"/>
      <c r="B5" s="9"/>
      <c r="C5" s="9"/>
      <c r="D5" s="9"/>
      <c r="E5" s="9"/>
      <c r="F5" s="9"/>
      <c r="G5" s="9"/>
    </row>
    <row r="6" spans="1:9" ht="15.75" x14ac:dyDescent="0.25">
      <c r="A6" s="10"/>
      <c r="B6" s="10"/>
      <c r="C6" s="300" t="s">
        <v>413</v>
      </c>
      <c r="D6" s="388" t="s">
        <v>418</v>
      </c>
      <c r="E6" s="388" t="s">
        <v>432</v>
      </c>
      <c r="F6" s="388" t="s">
        <v>445</v>
      </c>
      <c r="G6" s="388" t="s">
        <v>471</v>
      </c>
      <c r="H6" s="388" t="s">
        <v>480</v>
      </c>
    </row>
    <row r="7" spans="1:9" ht="15.75" x14ac:dyDescent="0.25">
      <c r="A7" s="10"/>
      <c r="B7" s="10"/>
    </row>
    <row r="8" spans="1:9" ht="15.75" x14ac:dyDescent="0.25">
      <c r="A8" s="390" t="s">
        <v>186</v>
      </c>
      <c r="B8" s="13"/>
      <c r="C8" s="92">
        <v>1260425.77947</v>
      </c>
      <c r="D8" s="92">
        <v>1181542.4889400001</v>
      </c>
      <c r="E8" s="92">
        <v>1200328</v>
      </c>
      <c r="F8" s="92">
        <v>1316775</v>
      </c>
      <c r="G8" s="92">
        <v>1271530</v>
      </c>
      <c r="H8" s="92">
        <v>1340001.6393500001</v>
      </c>
      <c r="I8" s="2"/>
    </row>
    <row r="9" spans="1:9" ht="15.75" x14ac:dyDescent="0.25">
      <c r="A9" s="10"/>
      <c r="B9" s="10"/>
    </row>
    <row r="10" spans="1:9" ht="15.75" x14ac:dyDescent="0.25">
      <c r="A10" s="10" t="s">
        <v>187</v>
      </c>
      <c r="B10" s="10"/>
      <c r="C10" s="12">
        <v>422973.12649</v>
      </c>
      <c r="D10" s="12">
        <v>400357.71156000003</v>
      </c>
      <c r="E10" s="12">
        <v>400035</v>
      </c>
      <c r="F10" s="12">
        <v>503471</v>
      </c>
      <c r="G10" s="12">
        <v>539703</v>
      </c>
      <c r="H10" s="12">
        <v>534789.78116000001</v>
      </c>
    </row>
    <row r="11" spans="1:9" ht="15.75" x14ac:dyDescent="0.25">
      <c r="A11" s="10" t="s">
        <v>188</v>
      </c>
      <c r="B11" s="10"/>
      <c r="C11" s="12">
        <v>114303.48160000001</v>
      </c>
      <c r="D11" s="12">
        <v>152118.89418</v>
      </c>
      <c r="E11" s="12">
        <v>143343</v>
      </c>
      <c r="F11" s="12">
        <v>162360</v>
      </c>
      <c r="G11" s="12">
        <v>127593</v>
      </c>
      <c r="H11" s="12">
        <v>157259.97271</v>
      </c>
    </row>
    <row r="12" spans="1:9" ht="15.75" x14ac:dyDescent="0.25">
      <c r="A12" s="10" t="s">
        <v>189</v>
      </c>
      <c r="B12" s="10"/>
      <c r="C12" s="12">
        <v>11062.28357</v>
      </c>
      <c r="D12" s="12">
        <v>6651.8196500000004</v>
      </c>
      <c r="E12" s="12">
        <v>9149</v>
      </c>
      <c r="F12" s="12">
        <v>5754</v>
      </c>
      <c r="G12" s="12">
        <v>5568</v>
      </c>
      <c r="H12" s="12">
        <v>8548.2839800000002</v>
      </c>
    </row>
    <row r="13" spans="1:9" ht="15.75" x14ac:dyDescent="0.25">
      <c r="A13" s="10" t="s">
        <v>190</v>
      </c>
      <c r="B13" s="10"/>
      <c r="C13" s="12">
        <v>688149.80545999995</v>
      </c>
      <c r="D13" s="12">
        <v>587789.93584999989</v>
      </c>
      <c r="E13" s="12">
        <v>619004</v>
      </c>
      <c r="F13" s="12">
        <v>613021</v>
      </c>
      <c r="G13" s="12">
        <v>568586</v>
      </c>
      <c r="H13" s="12">
        <v>592520.44212000002</v>
      </c>
    </row>
    <row r="14" spans="1:9" ht="15.75" x14ac:dyDescent="0.25">
      <c r="A14" s="10" t="s">
        <v>191</v>
      </c>
      <c r="B14" s="10"/>
      <c r="C14" s="12">
        <v>23937.082350000001</v>
      </c>
      <c r="D14" s="12">
        <v>34624.127699999997</v>
      </c>
      <c r="E14" s="12">
        <v>28797</v>
      </c>
      <c r="F14" s="12">
        <v>32169</v>
      </c>
      <c r="G14" s="12">
        <v>30080</v>
      </c>
      <c r="H14" s="12">
        <v>46883.159380000005</v>
      </c>
    </row>
    <row r="15" spans="1:9" x14ac:dyDescent="0.2">
      <c r="A15" s="9"/>
      <c r="B15" s="9"/>
      <c r="C15" s="9"/>
      <c r="D15" s="9"/>
      <c r="E15" s="9"/>
      <c r="F15" s="9"/>
      <c r="G15" s="9"/>
    </row>
    <row r="16" spans="1:9" ht="13.15" customHeight="1" x14ac:dyDescent="0.2">
      <c r="A16" s="500" t="s">
        <v>404</v>
      </c>
      <c r="B16" s="500"/>
      <c r="C16" s="500"/>
      <c r="D16" s="500"/>
      <c r="E16" s="500"/>
      <c r="F16" s="500"/>
      <c r="G16" s="500"/>
      <c r="H16" s="500"/>
    </row>
    <row r="17" spans="1:8" x14ac:dyDescent="0.2">
      <c r="A17" s="500"/>
      <c r="B17" s="500"/>
      <c r="C17" s="500"/>
      <c r="D17" s="500"/>
      <c r="E17" s="500"/>
      <c r="F17" s="500"/>
      <c r="G17" s="500"/>
      <c r="H17" s="500"/>
    </row>
    <row r="18" spans="1:8" x14ac:dyDescent="0.2">
      <c r="A18" s="9"/>
      <c r="B18" s="9"/>
      <c r="C18" s="9"/>
      <c r="D18" s="9"/>
      <c r="E18" s="9"/>
      <c r="F18" s="9"/>
      <c r="G18" s="9"/>
    </row>
    <row r="19" spans="1:8" x14ac:dyDescent="0.2">
      <c r="A19" s="9"/>
      <c r="B19" s="9"/>
      <c r="C19" s="9"/>
      <c r="D19" s="9"/>
      <c r="E19" s="9"/>
      <c r="F19" s="9"/>
      <c r="G19" s="9"/>
    </row>
    <row r="20" spans="1:8" x14ac:dyDescent="0.2">
      <c r="A20" s="9"/>
      <c r="B20" s="9"/>
      <c r="C20" s="9"/>
      <c r="D20" s="9"/>
      <c r="E20" s="9"/>
      <c r="F20" s="9"/>
      <c r="G20" s="9"/>
    </row>
    <row r="21" spans="1:8" ht="18.75" x14ac:dyDescent="0.3">
      <c r="A21" s="7" t="s">
        <v>192</v>
      </c>
      <c r="B21" s="8"/>
      <c r="C21" s="8"/>
      <c r="D21" s="8"/>
      <c r="E21" s="8"/>
      <c r="F21" s="8"/>
      <c r="G21" s="8"/>
    </row>
    <row r="22" spans="1:8" ht="15.75" x14ac:dyDescent="0.25">
      <c r="A22" s="6" t="s">
        <v>208</v>
      </c>
      <c r="B22" s="8"/>
      <c r="C22" s="8"/>
      <c r="D22" s="8"/>
      <c r="E22" s="8"/>
      <c r="F22" s="8"/>
      <c r="G22" s="8"/>
    </row>
    <row r="23" spans="1:8" x14ac:dyDescent="0.2">
      <c r="A23" s="34" t="s">
        <v>28</v>
      </c>
      <c r="B23" s="8"/>
      <c r="C23" s="8"/>
      <c r="D23" s="8"/>
      <c r="E23" s="8"/>
      <c r="F23" s="8"/>
      <c r="G23" s="8"/>
    </row>
    <row r="24" spans="1:8" x14ac:dyDescent="0.2">
      <c r="A24" s="34"/>
      <c r="B24" s="8"/>
      <c r="C24" s="8"/>
      <c r="D24" s="8"/>
      <c r="E24" s="8"/>
      <c r="F24" s="8"/>
      <c r="G24" s="8"/>
    </row>
    <row r="25" spans="1:8" x14ac:dyDescent="0.2">
      <c r="A25" s="9"/>
      <c r="B25" s="9"/>
      <c r="C25" s="9"/>
      <c r="D25" s="9"/>
      <c r="E25" s="9"/>
      <c r="F25" s="9"/>
      <c r="G25" s="9"/>
    </row>
    <row r="26" spans="1:8" ht="15.75" x14ac:dyDescent="0.25">
      <c r="A26" s="10"/>
      <c r="B26" s="10"/>
      <c r="C26" s="300" t="s">
        <v>432</v>
      </c>
      <c r="D26" s="388" t="s">
        <v>445</v>
      </c>
      <c r="E26" s="388" t="s">
        <v>471</v>
      </c>
      <c r="F26" s="388" t="s">
        <v>480</v>
      </c>
    </row>
    <row r="27" spans="1:8" ht="15.75" x14ac:dyDescent="0.25">
      <c r="A27" s="10"/>
      <c r="B27" s="10"/>
      <c r="D27" s="224"/>
      <c r="E27" s="224"/>
    </row>
    <row r="28" spans="1:8" ht="15.75" x14ac:dyDescent="0.25">
      <c r="A28" s="13" t="s">
        <v>186</v>
      </c>
      <c r="B28" s="13"/>
      <c r="C28" s="389">
        <f>SUM(C30:C34)</f>
        <v>723.99999999999989</v>
      </c>
      <c r="D28" s="389">
        <v>640.48866591000001</v>
      </c>
      <c r="E28" s="389">
        <v>621.52093566899998</v>
      </c>
      <c r="F28" s="389">
        <v>694.84685566666997</v>
      </c>
    </row>
    <row r="29" spans="1:8" ht="15.75" x14ac:dyDescent="0.25">
      <c r="A29" s="10"/>
      <c r="B29" s="10"/>
      <c r="D29" s="224"/>
      <c r="E29" s="224"/>
    </row>
    <row r="30" spans="1:8" ht="15.75" x14ac:dyDescent="0.25">
      <c r="A30" s="10" t="s">
        <v>187</v>
      </c>
      <c r="B30" s="10"/>
      <c r="C30" s="246">
        <v>78.7</v>
      </c>
      <c r="D30" s="246">
        <v>87.973016169999994</v>
      </c>
      <c r="E30" s="246">
        <v>135.29753409</v>
      </c>
      <c r="F30" s="246">
        <v>196.57697012</v>
      </c>
    </row>
    <row r="31" spans="1:8" ht="15.75" x14ac:dyDescent="0.25">
      <c r="A31" s="10" t="s">
        <v>188</v>
      </c>
      <c r="B31" s="10"/>
      <c r="C31" s="246">
        <v>351.9</v>
      </c>
      <c r="D31" s="246">
        <v>260.71721547000004</v>
      </c>
      <c r="E31" s="246">
        <v>163.34300569000001</v>
      </c>
      <c r="F31" s="246">
        <v>154.16487885999999</v>
      </c>
    </row>
    <row r="32" spans="1:8" ht="15.75" x14ac:dyDescent="0.25">
      <c r="A32" s="10" t="s">
        <v>189</v>
      </c>
      <c r="B32" s="10"/>
      <c r="C32" s="246">
        <v>26.7</v>
      </c>
      <c r="D32" s="246">
        <v>14.932508760000001</v>
      </c>
      <c r="E32" s="246">
        <v>16.523125590000003</v>
      </c>
      <c r="F32" s="246">
        <v>17.133267830000001</v>
      </c>
    </row>
    <row r="33" spans="1:8" ht="15.75" x14ac:dyDescent="0.25">
      <c r="A33" s="10" t="s">
        <v>190</v>
      </c>
      <c r="B33" s="10"/>
      <c r="C33" s="246">
        <v>151.80000000000001</v>
      </c>
      <c r="D33" s="246">
        <v>165.83405771</v>
      </c>
      <c r="E33" s="246">
        <v>179.38368706899996</v>
      </c>
      <c r="F33" s="246">
        <v>189.51889593666999</v>
      </c>
    </row>
    <row r="34" spans="1:8" ht="18.75" x14ac:dyDescent="0.25">
      <c r="A34" s="10" t="s">
        <v>446</v>
      </c>
      <c r="B34" s="10"/>
      <c r="C34" s="246">
        <v>114.9</v>
      </c>
      <c r="D34" s="246">
        <v>111.03186780000003</v>
      </c>
      <c r="E34" s="246">
        <v>126.97358323</v>
      </c>
      <c r="F34" s="246">
        <v>137.45284291999999</v>
      </c>
    </row>
    <row r="35" spans="1:8" ht="12.75" customHeight="1" x14ac:dyDescent="0.25">
      <c r="A35" s="10"/>
      <c r="B35" s="10"/>
      <c r="C35" s="10"/>
      <c r="D35" s="11"/>
      <c r="E35" s="11"/>
      <c r="F35" s="10"/>
      <c r="G35" s="11"/>
    </row>
    <row r="36" spans="1:8" ht="13.15" customHeight="1" x14ac:dyDescent="0.2">
      <c r="A36" s="500" t="s">
        <v>447</v>
      </c>
      <c r="B36" s="500"/>
      <c r="C36" s="500"/>
      <c r="D36" s="500"/>
      <c r="E36" s="500"/>
      <c r="F36" s="500"/>
      <c r="G36" s="500"/>
      <c r="H36" s="500"/>
    </row>
    <row r="37" spans="1:8" ht="13.15" customHeight="1" x14ac:dyDescent="0.2">
      <c r="A37" s="500"/>
      <c r="B37" s="500"/>
      <c r="C37" s="500"/>
      <c r="D37" s="500"/>
      <c r="E37" s="500"/>
      <c r="F37" s="500"/>
      <c r="G37" s="500"/>
      <c r="H37" s="500"/>
    </row>
    <row r="38" spans="1:8" x14ac:dyDescent="0.2">
      <c r="B38" s="9"/>
      <c r="C38" s="9"/>
      <c r="D38" s="9"/>
      <c r="E38" s="9"/>
      <c r="F38" s="9"/>
      <c r="G38" s="9"/>
    </row>
    <row r="40" spans="1:8" x14ac:dyDescent="0.2">
      <c r="C40" s="19"/>
      <c r="D40" s="19"/>
      <c r="E40" s="20"/>
      <c r="F40" s="19"/>
    </row>
  </sheetData>
  <mergeCells count="5">
    <mergeCell ref="A1:H1"/>
    <mergeCell ref="A2:H2"/>
    <mergeCell ref="A16:H17"/>
    <mergeCell ref="A36:H37"/>
    <mergeCell ref="A3:H3"/>
  </mergeCells>
  <phoneticPr fontId="0" type="noConversion"/>
  <pageMargins left="0.5" right="0.5" top="1" bottom="0.5" header="0.25" footer="0.25"/>
  <pageSetup scale="95" orientation="portrait" r:id="rId1"/>
  <headerFooter scaleWithDoc="0">
    <oddHeader>&amp;R&amp;"Times New Roman,Bold Italic"Pennsylvania Department of Revenue</oddHeader>
    <oddFooter>&amp;C- 7 -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zoomScale="86" zoomScaleNormal="86" workbookViewId="0">
      <selection sqref="A1:J1"/>
    </sheetView>
  </sheetViews>
  <sheetFormatPr defaultColWidth="9.33203125" defaultRowHeight="12.75" x14ac:dyDescent="0.2"/>
  <cols>
    <col min="1" max="1" width="19.6640625" style="4" bestFit="1" customWidth="1"/>
    <col min="2" max="2" width="15.1640625" style="4" bestFit="1" customWidth="1"/>
    <col min="3" max="3" width="11.5" style="4" bestFit="1" customWidth="1"/>
    <col min="4" max="4" width="14.33203125" style="4" customWidth="1"/>
    <col min="5" max="5" width="8.83203125" style="4" customWidth="1"/>
    <col min="6" max="6" width="14" style="4" customWidth="1"/>
    <col min="7" max="7" width="11.6640625" style="4" bestFit="1" customWidth="1"/>
    <col min="8" max="8" width="1.5" style="4" customWidth="1"/>
    <col min="9" max="9" width="14.33203125" style="4" bestFit="1" customWidth="1"/>
    <col min="10" max="10" width="18.5" style="4" customWidth="1"/>
    <col min="11" max="16384" width="9.33203125" style="4"/>
  </cols>
  <sheetData>
    <row r="1" spans="1:12" ht="20.25" x14ac:dyDescent="0.3">
      <c r="A1" s="515" t="s">
        <v>218</v>
      </c>
      <c r="B1" s="515"/>
      <c r="C1" s="515"/>
      <c r="D1" s="515"/>
      <c r="E1" s="515"/>
      <c r="F1" s="515"/>
      <c r="G1" s="515"/>
      <c r="H1" s="515"/>
      <c r="I1" s="515"/>
      <c r="J1" s="515"/>
      <c r="L1" s="210"/>
    </row>
    <row r="2" spans="1:12" ht="15.75" x14ac:dyDescent="0.25">
      <c r="A2" s="492" t="s">
        <v>168</v>
      </c>
      <c r="B2" s="492"/>
      <c r="C2" s="492"/>
      <c r="D2" s="492"/>
      <c r="E2" s="492"/>
      <c r="F2" s="492"/>
      <c r="G2" s="492"/>
      <c r="H2" s="492"/>
      <c r="I2" s="492"/>
      <c r="J2" s="492"/>
    </row>
    <row r="3" spans="1:12" x14ac:dyDescent="0.2">
      <c r="A3" s="516" t="s">
        <v>28</v>
      </c>
      <c r="B3" s="516"/>
      <c r="C3" s="516"/>
      <c r="D3" s="516"/>
      <c r="E3" s="516"/>
      <c r="F3" s="516"/>
      <c r="G3" s="516"/>
      <c r="H3" s="516"/>
      <c r="I3" s="516"/>
      <c r="J3" s="516"/>
    </row>
    <row r="4" spans="1:12" x14ac:dyDescent="0.2">
      <c r="A4" s="229"/>
      <c r="B4" s="229"/>
      <c r="C4" s="229"/>
      <c r="D4" s="229"/>
      <c r="E4" s="229"/>
      <c r="F4" s="229"/>
      <c r="G4" s="229"/>
      <c r="H4" s="229"/>
      <c r="I4" s="229"/>
    </row>
    <row r="6" spans="1:12" ht="18.75" x14ac:dyDescent="0.3">
      <c r="B6" s="512" t="s">
        <v>42</v>
      </c>
      <c r="C6" s="512"/>
      <c r="D6" s="512"/>
      <c r="F6" s="513" t="s">
        <v>31</v>
      </c>
      <c r="G6" s="514"/>
      <c r="H6" s="514"/>
      <c r="I6" s="514"/>
    </row>
    <row r="7" spans="1:12" x14ac:dyDescent="0.2">
      <c r="A7" s="17"/>
    </row>
    <row r="8" spans="1:12" ht="21.75" x14ac:dyDescent="0.3">
      <c r="A8" s="392" t="s">
        <v>41</v>
      </c>
      <c r="B8" s="391" t="s">
        <v>215</v>
      </c>
      <c r="C8" s="391" t="s">
        <v>216</v>
      </c>
      <c r="D8" s="391" t="s">
        <v>531</v>
      </c>
      <c r="E8" s="393"/>
      <c r="F8" s="391" t="s">
        <v>215</v>
      </c>
      <c r="G8" s="391" t="s">
        <v>216</v>
      </c>
      <c r="H8" s="391"/>
      <c r="I8" s="391" t="s">
        <v>532</v>
      </c>
    </row>
    <row r="9" spans="1:12" ht="18.75" x14ac:dyDescent="0.3">
      <c r="A9" s="50" t="s">
        <v>418</v>
      </c>
      <c r="B9" s="153">
        <v>1610.6679999999999</v>
      </c>
      <c r="C9" s="154">
        <v>812.77300000000002</v>
      </c>
      <c r="D9" s="153">
        <v>2423.4409999999998</v>
      </c>
      <c r="F9" s="154">
        <v>389.3</v>
      </c>
      <c r="G9" s="153">
        <v>212.9</v>
      </c>
      <c r="H9" s="155"/>
      <c r="I9" s="153">
        <v>602.24900000000002</v>
      </c>
      <c r="L9" s="13"/>
    </row>
    <row r="10" spans="1:12" ht="18.75" x14ac:dyDescent="0.3">
      <c r="A10" s="50" t="s">
        <v>432</v>
      </c>
      <c r="B10" s="153">
        <v>1630.8420000000001</v>
      </c>
      <c r="C10" s="154">
        <v>870.79300000000001</v>
      </c>
      <c r="D10" s="153">
        <v>2501.6350000000002</v>
      </c>
      <c r="F10" s="154">
        <v>203.1</v>
      </c>
      <c r="G10" s="153">
        <v>117.1</v>
      </c>
      <c r="H10" s="155"/>
      <c r="I10" s="153">
        <v>320.2</v>
      </c>
      <c r="L10" s="13"/>
    </row>
    <row r="11" spans="1:12" ht="18.75" x14ac:dyDescent="0.3">
      <c r="A11" s="280" t="s">
        <v>445</v>
      </c>
      <c r="B11" s="153">
        <v>1705.6</v>
      </c>
      <c r="C11" s="154">
        <v>1105.9000000000001</v>
      </c>
      <c r="D11" s="153">
        <v>2811.5</v>
      </c>
      <c r="F11" s="154">
        <v>132</v>
      </c>
      <c r="G11" s="153">
        <v>109.6</v>
      </c>
      <c r="H11" s="155"/>
      <c r="I11" s="153">
        <v>241.6</v>
      </c>
      <c r="L11" s="13"/>
    </row>
    <row r="12" spans="1:12" ht="18.75" x14ac:dyDescent="0.3">
      <c r="A12" s="305" t="s">
        <v>471</v>
      </c>
      <c r="B12" s="153">
        <v>1673.5</v>
      </c>
      <c r="C12" s="154">
        <v>1168.8</v>
      </c>
      <c r="D12" s="153">
        <v>2842.4</v>
      </c>
      <c r="F12" s="154">
        <v>55.9</v>
      </c>
      <c r="G12" s="153">
        <v>94.7</v>
      </c>
      <c r="H12" s="318"/>
      <c r="I12" s="153">
        <v>150.6</v>
      </c>
      <c r="L12" s="13"/>
    </row>
    <row r="13" spans="1:12" ht="18.75" x14ac:dyDescent="0.3">
      <c r="A13" s="325" t="s">
        <v>480</v>
      </c>
      <c r="B13" s="153">
        <v>1644.9</v>
      </c>
      <c r="C13" s="153">
        <v>1106.5</v>
      </c>
      <c r="D13" s="153">
        <v>2751.5</v>
      </c>
      <c r="E13" s="224"/>
      <c r="F13" s="332">
        <v>6.4</v>
      </c>
      <c r="G13" s="334">
        <v>26.7</v>
      </c>
      <c r="H13" s="333"/>
      <c r="I13" s="334">
        <v>33.1</v>
      </c>
      <c r="L13" s="13"/>
    </row>
    <row r="15" spans="1:12" ht="18" x14ac:dyDescent="0.25">
      <c r="A15" s="510" t="s">
        <v>234</v>
      </c>
      <c r="B15" s="510"/>
      <c r="C15" s="510"/>
      <c r="D15" s="510"/>
      <c r="E15" s="510"/>
      <c r="F15" s="510"/>
      <c r="G15" s="510"/>
      <c r="H15" s="510"/>
      <c r="I15" s="510"/>
    </row>
    <row r="16" spans="1:12" ht="15.75" customHeight="1" x14ac:dyDescent="0.25">
      <c r="A16" s="518" t="s">
        <v>505</v>
      </c>
      <c r="B16" s="518"/>
      <c r="C16" s="518"/>
      <c r="D16" s="518"/>
      <c r="E16" s="518"/>
      <c r="F16" s="518"/>
      <c r="G16" s="518"/>
      <c r="H16" s="518"/>
      <c r="I16" s="518"/>
      <c r="J16" s="518"/>
    </row>
    <row r="17" spans="1:10" ht="13.5" customHeight="1" x14ac:dyDescent="0.2"/>
    <row r="19" spans="1:10" ht="20.25" x14ac:dyDescent="0.2">
      <c r="A19" s="517" t="s">
        <v>43</v>
      </c>
      <c r="B19" s="517"/>
      <c r="C19" s="517"/>
      <c r="D19" s="517"/>
      <c r="E19" s="517"/>
      <c r="F19" s="517"/>
      <c r="G19" s="517"/>
      <c r="H19" s="517"/>
      <c r="I19" s="517"/>
      <c r="J19" s="517"/>
    </row>
    <row r="20" spans="1:10" ht="15.75" x14ac:dyDescent="0.2">
      <c r="A20" s="40"/>
      <c r="B20" s="40"/>
      <c r="C20" s="40"/>
      <c r="D20" s="40"/>
      <c r="E20" s="40"/>
      <c r="F20" s="40"/>
      <c r="G20" s="40"/>
      <c r="H20" s="41"/>
      <c r="I20" s="41"/>
    </row>
    <row r="21" spans="1:10" ht="18.75" x14ac:dyDescent="0.2">
      <c r="A21" s="511" t="s">
        <v>42</v>
      </c>
      <c r="B21" s="511"/>
      <c r="C21" s="42"/>
      <c r="D21" s="511" t="s">
        <v>31</v>
      </c>
      <c r="E21" s="511"/>
      <c r="F21" s="511"/>
      <c r="G21" s="511"/>
      <c r="H21" s="511"/>
      <c r="I21" s="511"/>
      <c r="J21" s="511"/>
    </row>
    <row r="22" spans="1:10" ht="15.75" x14ac:dyDescent="0.2">
      <c r="A22" s="42"/>
      <c r="B22" s="42"/>
      <c r="C22" s="42"/>
      <c r="D22" s="41"/>
      <c r="E22" s="41"/>
      <c r="F22" s="43"/>
      <c r="G22" s="43"/>
      <c r="H22" s="43"/>
      <c r="I22" s="41"/>
    </row>
    <row r="23" spans="1:10" ht="18.75" x14ac:dyDescent="0.3">
      <c r="A23" s="45"/>
      <c r="B23" s="45"/>
      <c r="C23" s="45"/>
      <c r="D23" s="44"/>
      <c r="E23" s="44"/>
      <c r="F23" s="507" t="s">
        <v>444</v>
      </c>
      <c r="G23" s="507"/>
      <c r="H23" s="46"/>
      <c r="I23" s="508"/>
      <c r="J23" s="508"/>
    </row>
    <row r="24" spans="1:10" ht="18.75" x14ac:dyDescent="0.2">
      <c r="A24" s="47"/>
      <c r="B24" s="47"/>
      <c r="C24" s="47"/>
      <c r="D24" s="47"/>
      <c r="E24" s="44"/>
      <c r="F24" s="394" t="s">
        <v>1</v>
      </c>
      <c r="G24" s="394" t="s">
        <v>217</v>
      </c>
      <c r="H24" s="395"/>
      <c r="I24" s="509" t="s">
        <v>533</v>
      </c>
      <c r="J24" s="509"/>
    </row>
    <row r="25" spans="1:10" ht="18.75" x14ac:dyDescent="0.2">
      <c r="A25" s="48" t="s">
        <v>45</v>
      </c>
      <c r="B25" s="58" t="s">
        <v>220</v>
      </c>
      <c r="C25" s="44"/>
      <c r="D25" s="504" t="s">
        <v>45</v>
      </c>
      <c r="E25" s="504"/>
      <c r="F25" s="277">
        <v>9.5</v>
      </c>
      <c r="G25" s="277">
        <v>9</v>
      </c>
      <c r="H25" s="60"/>
      <c r="I25" s="505" t="s">
        <v>211</v>
      </c>
      <c r="J25" s="505"/>
    </row>
    <row r="26" spans="1:10" ht="22.5" customHeight="1" x14ac:dyDescent="0.2">
      <c r="A26" s="48" t="s">
        <v>44</v>
      </c>
      <c r="B26" s="52">
        <v>0.1225</v>
      </c>
      <c r="C26" s="44"/>
      <c r="D26" s="504" t="s">
        <v>394</v>
      </c>
      <c r="E26" s="504"/>
      <c r="F26" s="277">
        <v>13</v>
      </c>
      <c r="G26" s="277">
        <v>12.25</v>
      </c>
      <c r="H26" s="60"/>
      <c r="I26" s="505" t="s">
        <v>211</v>
      </c>
      <c r="J26" s="505"/>
    </row>
    <row r="27" spans="1:10" ht="22.5" customHeight="1" x14ac:dyDescent="0.2">
      <c r="A27" s="49">
        <v>1994</v>
      </c>
      <c r="B27" s="52">
        <v>0.11990000000000001</v>
      </c>
      <c r="C27" s="44"/>
      <c r="D27" s="504" t="s">
        <v>46</v>
      </c>
      <c r="E27" s="504"/>
      <c r="F27" s="277">
        <v>12.75</v>
      </c>
      <c r="G27" s="277">
        <v>12.25</v>
      </c>
      <c r="H27" s="60"/>
      <c r="I27" s="505" t="s">
        <v>211</v>
      </c>
      <c r="J27" s="505"/>
    </row>
    <row r="28" spans="1:10" ht="22.5" customHeight="1" x14ac:dyDescent="0.2">
      <c r="A28" s="49" t="s">
        <v>214</v>
      </c>
      <c r="B28" s="53" t="s">
        <v>219</v>
      </c>
      <c r="C28" s="44"/>
      <c r="D28" s="151" t="s">
        <v>395</v>
      </c>
      <c r="E28" s="151"/>
      <c r="F28" s="277">
        <v>11.99</v>
      </c>
      <c r="G28" s="277">
        <v>11.49</v>
      </c>
      <c r="H28" s="60"/>
      <c r="I28" s="505" t="s">
        <v>211</v>
      </c>
      <c r="J28" s="505"/>
    </row>
    <row r="29" spans="1:10" ht="22.5" customHeight="1" x14ac:dyDescent="0.2">
      <c r="A29" s="47"/>
      <c r="B29" s="47"/>
      <c r="C29" s="47"/>
      <c r="D29" s="151" t="s">
        <v>396</v>
      </c>
      <c r="E29" s="151"/>
      <c r="F29" s="278">
        <v>10.99</v>
      </c>
      <c r="G29" s="278">
        <v>10.74</v>
      </c>
      <c r="H29" s="60"/>
      <c r="I29" s="505" t="s">
        <v>210</v>
      </c>
      <c r="J29" s="505"/>
    </row>
    <row r="30" spans="1:10" ht="22.5" customHeight="1" x14ac:dyDescent="0.2">
      <c r="A30" s="47"/>
      <c r="B30" s="47"/>
      <c r="C30" s="47"/>
      <c r="D30" s="151" t="s">
        <v>397</v>
      </c>
      <c r="E30" s="151"/>
      <c r="F30" s="278">
        <v>8.99</v>
      </c>
      <c r="G30" s="278">
        <v>8.74</v>
      </c>
      <c r="H30" s="59"/>
      <c r="I30" s="505" t="s">
        <v>210</v>
      </c>
      <c r="J30" s="505"/>
    </row>
    <row r="31" spans="1:10" ht="22.5" customHeight="1" x14ac:dyDescent="0.2">
      <c r="A31" s="44"/>
      <c r="B31" s="44"/>
      <c r="C31" s="44"/>
      <c r="D31" s="151" t="s">
        <v>398</v>
      </c>
      <c r="E31" s="151"/>
      <c r="F31" s="278">
        <v>7.49</v>
      </c>
      <c r="G31" s="278">
        <v>7.24</v>
      </c>
      <c r="H31" s="59"/>
      <c r="I31" s="505" t="s">
        <v>210</v>
      </c>
      <c r="J31" s="505"/>
    </row>
    <row r="32" spans="1:10" ht="22.5" customHeight="1" x14ac:dyDescent="0.2">
      <c r="A32" s="44"/>
      <c r="B32" s="44"/>
      <c r="C32" s="44"/>
      <c r="D32" s="504" t="s">
        <v>416</v>
      </c>
      <c r="E32" s="504"/>
      <c r="F32" s="278">
        <v>7.24</v>
      </c>
      <c r="G32" s="278">
        <v>7.24</v>
      </c>
      <c r="H32" s="44"/>
      <c r="I32" s="505" t="s">
        <v>238</v>
      </c>
      <c r="J32" s="505"/>
    </row>
    <row r="33" spans="1:10" ht="22.5" customHeight="1" x14ac:dyDescent="0.2">
      <c r="A33" s="44"/>
      <c r="B33" s="44"/>
      <c r="C33" s="44"/>
      <c r="D33" s="151" t="s">
        <v>399</v>
      </c>
      <c r="E33" s="151"/>
      <c r="F33" s="278">
        <v>6.99</v>
      </c>
      <c r="G33" s="278">
        <v>6.99</v>
      </c>
      <c r="H33" s="44"/>
      <c r="I33" s="505" t="s">
        <v>238</v>
      </c>
      <c r="J33" s="505"/>
    </row>
    <row r="34" spans="1:10" ht="22.5" customHeight="1" x14ac:dyDescent="0.2">
      <c r="A34" s="44"/>
      <c r="B34" s="44"/>
      <c r="C34" s="44"/>
      <c r="D34" s="151" t="s">
        <v>400</v>
      </c>
      <c r="E34" s="151"/>
      <c r="F34" s="278">
        <v>5.99</v>
      </c>
      <c r="G34" s="278">
        <v>5.99</v>
      </c>
      <c r="H34" s="44"/>
      <c r="I34" s="505" t="s">
        <v>238</v>
      </c>
      <c r="J34" s="505"/>
    </row>
    <row r="35" spans="1:10" ht="22.5" customHeight="1" x14ac:dyDescent="0.2">
      <c r="A35" s="44"/>
      <c r="B35" s="44"/>
      <c r="C35" s="44"/>
      <c r="D35" s="151" t="s">
        <v>401</v>
      </c>
      <c r="E35" s="88"/>
      <c r="F35" s="279">
        <v>4.8899999999999997</v>
      </c>
      <c r="G35" s="279">
        <v>4.8899999999999997</v>
      </c>
      <c r="I35" s="505" t="s">
        <v>238</v>
      </c>
      <c r="J35" s="505"/>
    </row>
    <row r="36" spans="1:10" ht="22.5" customHeight="1" x14ac:dyDescent="0.2">
      <c r="A36" s="44"/>
      <c r="B36" s="44"/>
      <c r="C36" s="44"/>
      <c r="D36" s="151" t="s">
        <v>402</v>
      </c>
      <c r="E36" s="88"/>
      <c r="F36" s="279">
        <v>3.89</v>
      </c>
      <c r="G36" s="279">
        <v>3.89</v>
      </c>
      <c r="I36" s="505" t="s">
        <v>238</v>
      </c>
      <c r="J36" s="505"/>
    </row>
    <row r="37" spans="1:10" ht="22.5" customHeight="1" x14ac:dyDescent="0.2">
      <c r="A37" s="44"/>
      <c r="B37" s="44"/>
      <c r="C37" s="44"/>
      <c r="D37" s="504" t="s">
        <v>417</v>
      </c>
      <c r="E37" s="504"/>
      <c r="F37" s="279">
        <v>2.89</v>
      </c>
      <c r="G37" s="279">
        <v>2.89</v>
      </c>
      <c r="I37" s="505" t="s">
        <v>375</v>
      </c>
      <c r="J37" s="505"/>
    </row>
    <row r="38" spans="1:10" ht="22.5" customHeight="1" x14ac:dyDescent="0.2">
      <c r="A38" s="228"/>
      <c r="B38" s="228"/>
      <c r="C38" s="228"/>
      <c r="D38" s="49">
        <v>2012</v>
      </c>
      <c r="E38" s="227"/>
      <c r="F38" s="279">
        <v>1.89</v>
      </c>
      <c r="G38" s="279">
        <v>1.89</v>
      </c>
      <c r="I38" s="505" t="s">
        <v>375</v>
      </c>
      <c r="J38" s="505"/>
    </row>
    <row r="39" spans="1:10" ht="22.5" customHeight="1" x14ac:dyDescent="0.2">
      <c r="A39" s="269"/>
      <c r="B39" s="269"/>
      <c r="C39" s="269"/>
      <c r="D39" s="49">
        <v>2013</v>
      </c>
      <c r="E39" s="268"/>
      <c r="F39" s="279">
        <v>0.89</v>
      </c>
      <c r="G39" s="279">
        <v>0.89</v>
      </c>
      <c r="I39" s="505" t="s">
        <v>375</v>
      </c>
      <c r="J39" s="505"/>
    </row>
    <row r="40" spans="1:10" ht="22.5" customHeight="1" x14ac:dyDescent="0.2">
      <c r="A40" s="269"/>
      <c r="B40" s="269"/>
      <c r="C40" s="269"/>
      <c r="D40" s="49">
        <v>2014</v>
      </c>
      <c r="E40" s="268"/>
      <c r="F40" s="279">
        <v>0.67</v>
      </c>
      <c r="G40" s="279">
        <v>0.67</v>
      </c>
      <c r="I40" s="505" t="s">
        <v>375</v>
      </c>
      <c r="J40" s="505"/>
    </row>
    <row r="41" spans="1:10" ht="22.5" customHeight="1" x14ac:dyDescent="0.2">
      <c r="A41" s="269"/>
      <c r="B41" s="269"/>
      <c r="C41" s="269"/>
      <c r="D41" s="49" t="s">
        <v>431</v>
      </c>
      <c r="E41" s="268"/>
      <c r="F41" s="279">
        <v>0.45</v>
      </c>
      <c r="G41" s="279">
        <v>0.45</v>
      </c>
      <c r="I41" s="505" t="s">
        <v>375</v>
      </c>
      <c r="J41" s="505"/>
    </row>
    <row r="42" spans="1:10" ht="22.5" customHeight="1" x14ac:dyDescent="0.2">
      <c r="A42" s="269"/>
      <c r="B42" s="269"/>
      <c r="C42" s="269"/>
      <c r="D42" s="506" t="s">
        <v>503</v>
      </c>
      <c r="E42" s="506"/>
      <c r="F42" s="287" t="s">
        <v>462</v>
      </c>
      <c r="G42" s="287" t="s">
        <v>462</v>
      </c>
      <c r="I42" s="505" t="s">
        <v>461</v>
      </c>
      <c r="J42" s="505"/>
    </row>
    <row r="43" spans="1:10" ht="18.75" x14ac:dyDescent="0.3">
      <c r="A43" s="51"/>
      <c r="B43" s="44"/>
      <c r="C43" s="44"/>
      <c r="E43" s="44"/>
      <c r="F43" s="51"/>
      <c r="G43" s="44"/>
      <c r="H43" s="44"/>
      <c r="I43" s="44"/>
    </row>
    <row r="44" spans="1:10" ht="18" x14ac:dyDescent="0.2">
      <c r="A44" s="503" t="s">
        <v>408</v>
      </c>
      <c r="B44" s="503"/>
      <c r="C44" s="503"/>
      <c r="D44" s="503"/>
      <c r="E44" s="503"/>
      <c r="F44" s="503"/>
      <c r="G44" s="503"/>
      <c r="H44" s="503"/>
      <c r="I44" s="503"/>
      <c r="J44" s="503"/>
    </row>
    <row r="45" spans="1:10" ht="18" customHeight="1" x14ac:dyDescent="0.2">
      <c r="A45" s="502" t="s">
        <v>409</v>
      </c>
      <c r="B45" s="502"/>
      <c r="C45" s="502"/>
      <c r="D45" s="502"/>
      <c r="E45" s="502"/>
      <c r="F45" s="502"/>
      <c r="G45" s="502"/>
      <c r="H45" s="502"/>
      <c r="I45" s="502"/>
      <c r="J45" s="502"/>
    </row>
    <row r="46" spans="1:10" ht="15" customHeight="1" x14ac:dyDescent="0.2">
      <c r="A46" s="502"/>
      <c r="B46" s="502"/>
      <c r="C46" s="502"/>
      <c r="D46" s="502"/>
      <c r="E46" s="502"/>
      <c r="F46" s="502"/>
      <c r="G46" s="502"/>
      <c r="H46" s="502"/>
      <c r="I46" s="502"/>
      <c r="J46" s="502"/>
    </row>
    <row r="47" spans="1:10" ht="32.25" customHeight="1" x14ac:dyDescent="0.2">
      <c r="A47" s="502" t="s">
        <v>442</v>
      </c>
      <c r="B47" s="502"/>
      <c r="C47" s="502"/>
      <c r="D47" s="502"/>
      <c r="E47" s="502"/>
      <c r="F47" s="502"/>
      <c r="G47" s="502"/>
      <c r="H47" s="502"/>
      <c r="I47" s="502"/>
      <c r="J47" s="502"/>
    </row>
    <row r="48" spans="1:10" ht="18" customHeight="1" x14ac:dyDescent="0.2">
      <c r="A48" s="502" t="s">
        <v>474</v>
      </c>
      <c r="B48" s="502"/>
      <c r="C48" s="502"/>
      <c r="D48" s="502"/>
      <c r="E48" s="502"/>
      <c r="F48" s="502"/>
      <c r="G48" s="502"/>
      <c r="H48" s="502"/>
      <c r="I48" s="502"/>
      <c r="J48" s="502"/>
    </row>
    <row r="49" spans="1:10" ht="15" customHeight="1" x14ac:dyDescent="0.2">
      <c r="A49" s="502"/>
      <c r="B49" s="502"/>
      <c r="C49" s="502"/>
      <c r="D49" s="502"/>
      <c r="E49" s="502"/>
      <c r="F49" s="502"/>
      <c r="G49" s="502"/>
      <c r="H49" s="502"/>
      <c r="I49" s="502"/>
      <c r="J49" s="502"/>
    </row>
    <row r="51" spans="1:10" ht="15" x14ac:dyDescent="0.2">
      <c r="D51" s="211" t="s">
        <v>77</v>
      </c>
    </row>
    <row r="52" spans="1:10" ht="15" x14ac:dyDescent="0.2">
      <c r="D52" s="211"/>
    </row>
  </sheetData>
  <mergeCells count="41">
    <mergeCell ref="A45:J46"/>
    <mergeCell ref="D27:E27"/>
    <mergeCell ref="D37:E37"/>
    <mergeCell ref="I27:J27"/>
    <mergeCell ref="I28:J28"/>
    <mergeCell ref="I29:J29"/>
    <mergeCell ref="I30:J30"/>
    <mergeCell ref="I31:J31"/>
    <mergeCell ref="I32:J32"/>
    <mergeCell ref="I33:J33"/>
    <mergeCell ref="A15:I15"/>
    <mergeCell ref="A21:B21"/>
    <mergeCell ref="B6:D6"/>
    <mergeCell ref="F6:I6"/>
    <mergeCell ref="A1:J1"/>
    <mergeCell ref="A2:J2"/>
    <mergeCell ref="A3:J3"/>
    <mergeCell ref="D21:J21"/>
    <mergeCell ref="A19:J19"/>
    <mergeCell ref="A16:J16"/>
    <mergeCell ref="F23:G23"/>
    <mergeCell ref="I23:J23"/>
    <mergeCell ref="I24:J24"/>
    <mergeCell ref="I25:J25"/>
    <mergeCell ref="I26:J26"/>
    <mergeCell ref="A47:J47"/>
    <mergeCell ref="A48:J49"/>
    <mergeCell ref="A44:J44"/>
    <mergeCell ref="D25:E25"/>
    <mergeCell ref="D26:E26"/>
    <mergeCell ref="D32:E32"/>
    <mergeCell ref="I39:J39"/>
    <mergeCell ref="I40:J40"/>
    <mergeCell ref="I41:J41"/>
    <mergeCell ref="I34:J34"/>
    <mergeCell ref="I35:J35"/>
    <mergeCell ref="I36:J36"/>
    <mergeCell ref="I37:J37"/>
    <mergeCell ref="I38:J38"/>
    <mergeCell ref="I42:J42"/>
    <mergeCell ref="D42:E42"/>
  </mergeCells>
  <phoneticPr fontId="0" type="noConversion"/>
  <printOptions horizontalCentered="1"/>
  <pageMargins left="0.5" right="0.5" top="1" bottom="0.5" header="0.25" footer="0.25"/>
  <pageSetup scale="72" orientation="portrait" r:id="rId1"/>
  <headerFooter scaleWithDoc="0">
    <oddHeader>&amp;R&amp;"Times New Roman,Bold Italic"Pennsylvania Department of Revenue</oddHeader>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zoomScale="86" zoomScaleNormal="86" zoomScaleSheetLayoutView="75" workbookViewId="0">
      <selection sqref="A1:D1"/>
    </sheetView>
  </sheetViews>
  <sheetFormatPr defaultColWidth="9.33203125" defaultRowHeight="15.75" x14ac:dyDescent="0.25"/>
  <cols>
    <col min="1" max="1" width="98" style="10" bestFit="1" customWidth="1"/>
    <col min="2" max="4" width="17.6640625" style="10" customWidth="1"/>
    <col min="5" max="5" width="9.33203125" style="10"/>
    <col min="6" max="6" width="14" style="10" bestFit="1" customWidth="1"/>
    <col min="7" max="16384" width="9.33203125" style="10"/>
  </cols>
  <sheetData>
    <row r="1" spans="1:6" ht="20.25" x14ac:dyDescent="0.3">
      <c r="A1" s="515" t="s">
        <v>255</v>
      </c>
      <c r="B1" s="515"/>
      <c r="C1" s="515"/>
      <c r="D1" s="515"/>
    </row>
    <row r="2" spans="1:6" x14ac:dyDescent="0.25">
      <c r="A2" s="498" t="s">
        <v>0</v>
      </c>
      <c r="B2" s="498"/>
      <c r="C2" s="498"/>
      <c r="D2" s="498"/>
    </row>
    <row r="3" spans="1:6" ht="18.75" x14ac:dyDescent="0.3">
      <c r="A3" s="51"/>
    </row>
    <row r="4" spans="1:6" ht="18.75" x14ac:dyDescent="0.3">
      <c r="A4" s="396" t="s">
        <v>47</v>
      </c>
      <c r="B4" s="397" t="s">
        <v>445</v>
      </c>
      <c r="C4" s="397" t="s">
        <v>471</v>
      </c>
      <c r="D4" s="397" t="s">
        <v>480</v>
      </c>
    </row>
    <row r="5" spans="1:6" ht="18.75" x14ac:dyDescent="0.3">
      <c r="A5" s="402" t="s">
        <v>440</v>
      </c>
      <c r="B5" s="398">
        <v>6024.2536192375073</v>
      </c>
      <c r="C5" s="399">
        <v>4006.8156271482731</v>
      </c>
      <c r="D5" s="399">
        <v>4407.262681410858</v>
      </c>
      <c r="F5" s="319"/>
    </row>
    <row r="6" spans="1:6" ht="18.75" x14ac:dyDescent="0.3">
      <c r="A6" s="402" t="s">
        <v>48</v>
      </c>
      <c r="B6" s="398">
        <v>118693.40109859582</v>
      </c>
      <c r="C6" s="399">
        <v>39242.405165524287</v>
      </c>
      <c r="D6" s="399">
        <v>62228.849295394517</v>
      </c>
      <c r="F6" s="319"/>
    </row>
    <row r="7" spans="1:6" ht="18.75" x14ac:dyDescent="0.3">
      <c r="A7" s="402" t="s">
        <v>50</v>
      </c>
      <c r="B7" s="398">
        <v>135898.32062852438</v>
      </c>
      <c r="C7" s="399">
        <v>133890.80926997666</v>
      </c>
      <c r="D7" s="399">
        <v>147570.13325913358</v>
      </c>
      <c r="F7" s="319"/>
    </row>
    <row r="8" spans="1:6" ht="18.75" x14ac:dyDescent="0.3">
      <c r="A8" s="402" t="s">
        <v>256</v>
      </c>
      <c r="B8" s="398">
        <v>50137.898102075123</v>
      </c>
      <c r="C8" s="399">
        <v>55479.762449214431</v>
      </c>
      <c r="D8" s="399">
        <v>64833.045809624258</v>
      </c>
      <c r="F8" s="319"/>
    </row>
    <row r="9" spans="1:6" ht="18.75" x14ac:dyDescent="0.3">
      <c r="A9" s="402" t="s">
        <v>49</v>
      </c>
      <c r="B9" s="398">
        <v>464519.09243286593</v>
      </c>
      <c r="C9" s="399">
        <v>476328.51846150553</v>
      </c>
      <c r="D9" s="399">
        <v>437097.04788610269</v>
      </c>
      <c r="F9" s="319"/>
    </row>
    <row r="10" spans="1:6" ht="18.75" x14ac:dyDescent="0.3">
      <c r="A10" s="402" t="s">
        <v>51</v>
      </c>
      <c r="B10" s="398">
        <v>481824.84527369734</v>
      </c>
      <c r="C10" s="399">
        <v>471467.87055527041</v>
      </c>
      <c r="D10" s="399">
        <v>428533.44242772384</v>
      </c>
      <c r="F10" s="319"/>
    </row>
    <row r="11" spans="1:6" ht="18.75" x14ac:dyDescent="0.3">
      <c r="A11" s="402" t="s">
        <v>52</v>
      </c>
      <c r="B11" s="398">
        <v>330344.03534194845</v>
      </c>
      <c r="C11" s="399">
        <v>296907.10797210108</v>
      </c>
      <c r="D11" s="399">
        <v>315772.89334065147</v>
      </c>
      <c r="F11" s="319"/>
    </row>
    <row r="12" spans="1:6" ht="18.75" x14ac:dyDescent="0.3">
      <c r="A12" s="402" t="s">
        <v>261</v>
      </c>
      <c r="B12" s="398">
        <v>146957.93237663512</v>
      </c>
      <c r="C12" s="399">
        <v>121455.47225760411</v>
      </c>
      <c r="D12" s="399">
        <v>141881.15025169373</v>
      </c>
      <c r="F12" s="319"/>
    </row>
    <row r="13" spans="1:6" ht="18.75" x14ac:dyDescent="0.3">
      <c r="A13" s="402" t="s">
        <v>262</v>
      </c>
      <c r="B13" s="398">
        <v>213892.65520637104</v>
      </c>
      <c r="C13" s="399">
        <v>359742.35144546843</v>
      </c>
      <c r="D13" s="399">
        <v>254189.59786976397</v>
      </c>
      <c r="F13" s="319"/>
    </row>
    <row r="14" spans="1:6" ht="18.75" x14ac:dyDescent="0.3">
      <c r="A14" s="402" t="s">
        <v>258</v>
      </c>
      <c r="B14" s="398">
        <v>283475.28525682626</v>
      </c>
      <c r="C14" s="399">
        <v>276850.5477447171</v>
      </c>
      <c r="D14" s="399">
        <v>293183.24673165142</v>
      </c>
      <c r="F14" s="319"/>
    </row>
    <row r="15" spans="1:6" ht="18.75" x14ac:dyDescent="0.3">
      <c r="A15" s="402" t="s">
        <v>259</v>
      </c>
      <c r="B15" s="398">
        <v>64547.973512296579</v>
      </c>
      <c r="C15" s="399">
        <v>55869.512769583707</v>
      </c>
      <c r="D15" s="399">
        <v>59075.701439970006</v>
      </c>
      <c r="F15" s="319"/>
    </row>
    <row r="16" spans="1:6" ht="18.75" x14ac:dyDescent="0.3">
      <c r="A16" s="402" t="s">
        <v>263</v>
      </c>
      <c r="B16" s="398">
        <v>150034.26743344724</v>
      </c>
      <c r="C16" s="399">
        <v>166785.65333120665</v>
      </c>
      <c r="D16" s="399">
        <v>151314.10819728559</v>
      </c>
      <c r="F16" s="319"/>
    </row>
    <row r="17" spans="1:6" ht="18.75" x14ac:dyDescent="0.3">
      <c r="A17" s="402" t="s">
        <v>260</v>
      </c>
      <c r="B17" s="398">
        <v>54703.06315997849</v>
      </c>
      <c r="C17" s="399">
        <v>77561.35941179315</v>
      </c>
      <c r="D17" s="399">
        <v>78907.122229272194</v>
      </c>
      <c r="F17" s="319"/>
    </row>
    <row r="18" spans="1:6" ht="18.75" x14ac:dyDescent="0.3">
      <c r="A18" s="402" t="s">
        <v>441</v>
      </c>
      <c r="B18" s="398">
        <v>45353.050157373626</v>
      </c>
      <c r="C18" s="399">
        <v>46881.743563506905</v>
      </c>
      <c r="D18" s="399">
        <v>48896.372015840985</v>
      </c>
      <c r="F18" s="319"/>
    </row>
    <row r="19" spans="1:6" ht="18.75" x14ac:dyDescent="0.3">
      <c r="A19" s="402" t="s">
        <v>264</v>
      </c>
      <c r="B19" s="398">
        <v>5335.327688125295</v>
      </c>
      <c r="C19" s="399">
        <v>5010.7196042136975</v>
      </c>
      <c r="D19" s="399">
        <v>3744.2754740389496</v>
      </c>
      <c r="F19" s="319"/>
    </row>
    <row r="20" spans="1:6" ht="18.75" x14ac:dyDescent="0.3">
      <c r="A20" s="402" t="s">
        <v>265</v>
      </c>
      <c r="B20" s="398">
        <v>43290.874855848037</v>
      </c>
      <c r="C20" s="399">
        <v>39863.195623529413</v>
      </c>
      <c r="D20" s="399">
        <v>43668.018792326853</v>
      </c>
      <c r="F20" s="319"/>
    </row>
    <row r="21" spans="1:6" ht="18.75" x14ac:dyDescent="0.3">
      <c r="A21" s="402" t="s">
        <v>266</v>
      </c>
      <c r="B21" s="398">
        <v>8924.4712654872583</v>
      </c>
      <c r="C21" s="399">
        <v>6132.8049355773501</v>
      </c>
      <c r="D21" s="399">
        <v>4310.9628770099898</v>
      </c>
      <c r="F21" s="319"/>
    </row>
    <row r="22" spans="1:6" ht="18.75" x14ac:dyDescent="0.3">
      <c r="A22" s="402" t="s">
        <v>257</v>
      </c>
      <c r="B22" s="398">
        <v>37680.180302672437</v>
      </c>
      <c r="C22" s="399">
        <v>29061.241064634003</v>
      </c>
      <c r="D22" s="399">
        <v>35516.237720395613</v>
      </c>
      <c r="F22" s="319"/>
    </row>
    <row r="23" spans="1:6" ht="18.75" x14ac:dyDescent="0.3">
      <c r="A23" s="402" t="s">
        <v>267</v>
      </c>
      <c r="B23" s="398">
        <v>57928.899738017615</v>
      </c>
      <c r="C23" s="399">
        <v>67433.174334605108</v>
      </c>
      <c r="D23" s="399">
        <v>64705.702944864934</v>
      </c>
      <c r="F23" s="319"/>
    </row>
    <row r="24" spans="1:6" ht="18.75" x14ac:dyDescent="0.3">
      <c r="A24" s="402" t="s">
        <v>53</v>
      </c>
      <c r="B24" s="398">
        <v>111918.17254997682</v>
      </c>
      <c r="C24" s="399">
        <v>112416.9344128204</v>
      </c>
      <c r="D24" s="399">
        <v>111637.8287558444</v>
      </c>
      <c r="F24" s="319"/>
    </row>
    <row r="25" spans="1:6" ht="18.75" x14ac:dyDescent="0.3">
      <c r="A25" s="16" t="s">
        <v>72</v>
      </c>
      <c r="B25" s="400">
        <v>2811483.9999999995</v>
      </c>
      <c r="C25" s="401">
        <v>2842388.0000000009</v>
      </c>
      <c r="D25" s="401">
        <v>2751473</v>
      </c>
      <c r="F25" s="319"/>
    </row>
    <row r="29" spans="1:6" ht="20.25" x14ac:dyDescent="0.3">
      <c r="A29" s="515" t="s">
        <v>268</v>
      </c>
      <c r="B29" s="515"/>
      <c r="C29" s="515"/>
      <c r="D29" s="515"/>
    </row>
    <row r="30" spans="1:6" x14ac:dyDescent="0.25">
      <c r="A30" s="498" t="s">
        <v>0</v>
      </c>
      <c r="B30" s="498"/>
      <c r="C30" s="498"/>
      <c r="D30" s="498"/>
    </row>
    <row r="32" spans="1:6" ht="18.75" x14ac:dyDescent="0.3">
      <c r="A32" s="396" t="s">
        <v>47</v>
      </c>
      <c r="B32" s="397" t="s">
        <v>445</v>
      </c>
      <c r="C32" s="397" t="s">
        <v>471</v>
      </c>
      <c r="D32" s="397" t="s">
        <v>480</v>
      </c>
    </row>
    <row r="33" spans="1:16" ht="18.75" x14ac:dyDescent="0.3">
      <c r="A33" s="402" t="s">
        <v>440</v>
      </c>
      <c r="B33" s="398">
        <v>668.25099465280812</v>
      </c>
      <c r="C33" s="399">
        <v>303.49019917960743</v>
      </c>
      <c r="D33" s="399">
        <v>62.851236867607128</v>
      </c>
      <c r="F33" s="319"/>
      <c r="P33" s="226"/>
    </row>
    <row r="34" spans="1:16" ht="18.75" x14ac:dyDescent="0.3">
      <c r="A34" s="402" t="s">
        <v>48</v>
      </c>
      <c r="B34" s="398">
        <v>8604.4523717092361</v>
      </c>
      <c r="C34" s="399">
        <v>3123.6057878130059</v>
      </c>
      <c r="D34" s="399">
        <v>543.3632164112646</v>
      </c>
      <c r="F34" s="319"/>
      <c r="P34" s="226"/>
    </row>
    <row r="35" spans="1:16" ht="18.75" x14ac:dyDescent="0.3">
      <c r="A35" s="402" t="s">
        <v>50</v>
      </c>
      <c r="B35" s="398">
        <v>10768.241390437268</v>
      </c>
      <c r="C35" s="399">
        <v>4393.2021624869731</v>
      </c>
      <c r="D35" s="399">
        <v>331.18729668286153</v>
      </c>
      <c r="F35" s="319"/>
      <c r="P35" s="226"/>
    </row>
    <row r="36" spans="1:16" ht="18.75" x14ac:dyDescent="0.3">
      <c r="A36" s="402" t="s">
        <v>256</v>
      </c>
      <c r="B36" s="398">
        <v>8358.4984874029451</v>
      </c>
      <c r="C36" s="399">
        <v>6844.3693758376567</v>
      </c>
      <c r="D36" s="399">
        <v>1983.5407636791888</v>
      </c>
      <c r="F36" s="319"/>
      <c r="P36" s="226"/>
    </row>
    <row r="37" spans="1:16" ht="18.75" x14ac:dyDescent="0.3">
      <c r="A37" s="402" t="s">
        <v>49</v>
      </c>
      <c r="B37" s="398">
        <v>28379.152831384807</v>
      </c>
      <c r="C37" s="399">
        <v>16010.330554910157</v>
      </c>
      <c r="D37" s="399">
        <v>3383.4253950658576</v>
      </c>
      <c r="F37" s="319"/>
      <c r="P37" s="226"/>
    </row>
    <row r="38" spans="1:16" ht="18.75" x14ac:dyDescent="0.3">
      <c r="A38" s="402" t="s">
        <v>51</v>
      </c>
      <c r="B38" s="398">
        <v>40016.828467161329</v>
      </c>
      <c r="C38" s="399">
        <v>24793.331038343036</v>
      </c>
      <c r="D38" s="399">
        <v>5583.1806930328839</v>
      </c>
      <c r="F38" s="319"/>
      <c r="P38" s="226"/>
    </row>
    <row r="39" spans="1:16" ht="18.75" x14ac:dyDescent="0.3">
      <c r="A39" s="402" t="s">
        <v>52</v>
      </c>
      <c r="B39" s="398">
        <v>18258.312272645482</v>
      </c>
      <c r="C39" s="399">
        <v>11410.089213661062</v>
      </c>
      <c r="D39" s="399">
        <v>2219.2864316466748</v>
      </c>
      <c r="F39" s="319"/>
      <c r="P39" s="226"/>
    </row>
    <row r="40" spans="1:16" ht="18.75" x14ac:dyDescent="0.3">
      <c r="A40" s="402" t="s">
        <v>261</v>
      </c>
      <c r="B40" s="398">
        <v>10272.054636650415</v>
      </c>
      <c r="C40" s="399">
        <v>5869.3906332633269</v>
      </c>
      <c r="D40" s="399">
        <v>1071.8395165843644</v>
      </c>
      <c r="F40" s="319"/>
      <c r="P40" s="226"/>
    </row>
    <row r="41" spans="1:16" ht="18.75" x14ac:dyDescent="0.3">
      <c r="A41" s="402" t="s">
        <v>262</v>
      </c>
      <c r="B41" s="398">
        <v>17614.515245826489</v>
      </c>
      <c r="C41" s="399">
        <v>9125.2394803505558</v>
      </c>
      <c r="D41" s="399">
        <v>1625.6491710811911</v>
      </c>
      <c r="F41" s="319"/>
      <c r="P41" s="226"/>
    </row>
    <row r="42" spans="1:16" ht="18.75" x14ac:dyDescent="0.3">
      <c r="A42" s="402" t="s">
        <v>258</v>
      </c>
      <c r="B42" s="398">
        <v>21545.620315443131</v>
      </c>
      <c r="C42" s="399">
        <v>11678.12332946441</v>
      </c>
      <c r="D42" s="399">
        <v>2802.8266490670367</v>
      </c>
      <c r="F42" s="319"/>
      <c r="P42" s="226"/>
    </row>
    <row r="43" spans="1:16" ht="18.75" x14ac:dyDescent="0.3">
      <c r="A43" s="402" t="s">
        <v>259</v>
      </c>
      <c r="B43" s="398">
        <v>8221.196511589902</v>
      </c>
      <c r="C43" s="399">
        <v>4991.9277176373607</v>
      </c>
      <c r="D43" s="399">
        <v>780.47663404945752</v>
      </c>
      <c r="F43" s="319"/>
      <c r="P43" s="226"/>
    </row>
    <row r="44" spans="1:16" ht="18.75" x14ac:dyDescent="0.3">
      <c r="A44" s="402" t="s">
        <v>263</v>
      </c>
      <c r="B44" s="398">
        <v>16651.130846542146</v>
      </c>
      <c r="C44" s="399">
        <v>11647.94517159468</v>
      </c>
      <c r="D44" s="399">
        <v>2172.9857152358513</v>
      </c>
      <c r="F44" s="319"/>
      <c r="P44" s="226"/>
    </row>
    <row r="45" spans="1:16" ht="18.75" x14ac:dyDescent="0.3">
      <c r="A45" s="402" t="s">
        <v>260</v>
      </c>
      <c r="B45" s="398">
        <v>5028.0818357656963</v>
      </c>
      <c r="C45" s="399">
        <v>2675.2102009260325</v>
      </c>
      <c r="D45" s="399">
        <v>527.70652306305306</v>
      </c>
      <c r="F45" s="319"/>
      <c r="P45" s="226"/>
    </row>
    <row r="46" spans="1:16" ht="18.75" x14ac:dyDescent="0.3">
      <c r="A46" s="402" t="s">
        <v>441</v>
      </c>
      <c r="B46" s="398">
        <v>4953.2215141420957</v>
      </c>
      <c r="C46" s="399">
        <v>3299.7320935420184</v>
      </c>
      <c r="D46" s="399">
        <v>926.74410147362437</v>
      </c>
      <c r="F46" s="319"/>
      <c r="P46" s="226"/>
    </row>
    <row r="47" spans="1:16" ht="18.75" x14ac:dyDescent="0.3">
      <c r="A47" s="402" t="s">
        <v>264</v>
      </c>
      <c r="B47" s="398">
        <v>1377.468742790893</v>
      </c>
      <c r="C47" s="399">
        <v>523.11626374065997</v>
      </c>
      <c r="D47" s="399">
        <v>197.95929907169955</v>
      </c>
      <c r="F47" s="319"/>
      <c r="P47" s="226"/>
    </row>
    <row r="48" spans="1:16" ht="18.75" x14ac:dyDescent="0.3">
      <c r="A48" s="402" t="s">
        <v>265</v>
      </c>
      <c r="B48" s="398">
        <v>5316.4245369927366</v>
      </c>
      <c r="C48" s="399">
        <v>2866.3643779780537</v>
      </c>
      <c r="D48" s="399">
        <v>674.89823792035327</v>
      </c>
      <c r="F48" s="319"/>
      <c r="P48" s="226"/>
    </row>
    <row r="49" spans="1:16" ht="18.75" x14ac:dyDescent="0.3">
      <c r="A49" s="402" t="s">
        <v>266</v>
      </c>
      <c r="B49" s="398">
        <v>1017.62378782126</v>
      </c>
      <c r="C49" s="399">
        <v>666.82791649923797</v>
      </c>
      <c r="D49" s="399">
        <v>265.45302539452172</v>
      </c>
      <c r="F49" s="319"/>
      <c r="P49" s="226"/>
    </row>
    <row r="50" spans="1:16" ht="18.75" x14ac:dyDescent="0.3">
      <c r="A50" s="402" t="s">
        <v>257</v>
      </c>
      <c r="B50" s="398">
        <v>3214.5810005586045</v>
      </c>
      <c r="C50" s="399">
        <v>2913.9378600007649</v>
      </c>
      <c r="D50" s="399">
        <v>322.63711966377434</v>
      </c>
      <c r="F50" s="319"/>
      <c r="P50" s="226"/>
    </row>
    <row r="51" spans="1:16" ht="18.75" x14ac:dyDescent="0.3">
      <c r="A51" s="402" t="s">
        <v>267</v>
      </c>
      <c r="B51" s="398">
        <v>8032.5253704828656</v>
      </c>
      <c r="C51" s="399">
        <v>5554.2696150615538</v>
      </c>
      <c r="D51" s="399">
        <v>1297.8444133442058</v>
      </c>
      <c r="F51" s="319"/>
      <c r="P51" s="226"/>
    </row>
    <row r="52" spans="1:16" ht="18.75" x14ac:dyDescent="0.3">
      <c r="A52" s="402" t="s">
        <v>53</v>
      </c>
      <c r="B52" s="398">
        <v>23288.818839999854</v>
      </c>
      <c r="C52" s="399">
        <v>21889.497007709848</v>
      </c>
      <c r="D52" s="399">
        <v>6277.1445606645284</v>
      </c>
      <c r="F52" s="319"/>
      <c r="P52" s="226"/>
    </row>
    <row r="53" spans="1:16" ht="18.75" x14ac:dyDescent="0.3">
      <c r="A53" s="173" t="s">
        <v>72</v>
      </c>
      <c r="B53" s="400">
        <v>241586.99999999997</v>
      </c>
      <c r="C53" s="401">
        <v>150580</v>
      </c>
      <c r="D53" s="401">
        <v>33051</v>
      </c>
      <c r="E53" s="319"/>
      <c r="F53" s="319"/>
    </row>
  </sheetData>
  <sortState ref="K36:N55">
    <sortCondition ref="N36"/>
  </sortState>
  <mergeCells count="4">
    <mergeCell ref="A2:D2"/>
    <mergeCell ref="A30:D30"/>
    <mergeCell ref="A1:D1"/>
    <mergeCell ref="A29:D29"/>
  </mergeCells>
  <phoneticPr fontId="0" type="noConversion"/>
  <printOptions horizontalCentered="1"/>
  <pageMargins left="0.5" right="0.5" top="1" bottom="0.5" header="0.25" footer="0.25"/>
  <pageSetup scale="69" orientation="portrait" r:id="rId1"/>
  <headerFooter scaleWithDoc="0">
    <oddHeader xml:space="preserve">&amp;R&amp;"Times New Roman,Bold Italic"Pennsylvania Department of Revenue
</oddHeader>
    <oddFooter>&amp;C- 9 -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zoomScale="86" zoomScaleNormal="86" workbookViewId="0">
      <selection sqref="A1:I1"/>
    </sheetView>
  </sheetViews>
  <sheetFormatPr defaultColWidth="9.33203125" defaultRowHeight="15.75" x14ac:dyDescent="0.25"/>
  <cols>
    <col min="1" max="1" width="23.33203125" style="10" bestFit="1" customWidth="1"/>
    <col min="2" max="3" width="11.83203125" style="10" customWidth="1"/>
    <col min="4" max="4" width="7.33203125" style="10" customWidth="1"/>
    <col min="5" max="6" width="11.83203125" style="10" customWidth="1"/>
    <col min="7" max="7" width="8" style="10" customWidth="1"/>
    <col min="8" max="8" width="11.83203125" style="10" customWidth="1"/>
    <col min="9" max="9" width="13.83203125" style="10" customWidth="1"/>
    <col min="10" max="13" width="9.5" style="91" customWidth="1"/>
    <col min="14" max="15" width="9.5" style="10" customWidth="1"/>
    <col min="16" max="16384" width="9.33203125" style="10"/>
  </cols>
  <sheetData>
    <row r="1" spans="1:17" ht="19.5" x14ac:dyDescent="0.3">
      <c r="A1" s="491" t="s">
        <v>248</v>
      </c>
      <c r="B1" s="491"/>
      <c r="C1" s="491"/>
      <c r="D1" s="491"/>
      <c r="E1" s="491"/>
      <c r="F1" s="491"/>
      <c r="G1" s="491"/>
      <c r="H1" s="491"/>
      <c r="I1" s="491"/>
    </row>
    <row r="2" spans="1:17" ht="14.45" customHeight="1" x14ac:dyDescent="0.25">
      <c r="A2" s="13"/>
      <c r="J2" s="212"/>
      <c r="K2" s="212"/>
      <c r="L2" s="212"/>
      <c r="M2" s="212"/>
    </row>
    <row r="3" spans="1:17" s="13" customFormat="1" x14ac:dyDescent="0.25">
      <c r="B3" s="6"/>
      <c r="C3" s="6"/>
      <c r="E3" s="6" t="s">
        <v>171</v>
      </c>
      <c r="F3" s="6"/>
      <c r="H3" s="492" t="s">
        <v>172</v>
      </c>
      <c r="I3" s="492"/>
      <c r="J3" s="213"/>
      <c r="K3" s="197"/>
      <c r="L3" s="213"/>
      <c r="M3" s="213"/>
    </row>
    <row r="4" spans="1:17" s="13" customFormat="1" x14ac:dyDescent="0.25">
      <c r="B4" s="522" t="s">
        <v>443</v>
      </c>
      <c r="C4" s="522"/>
      <c r="E4" s="522" t="s">
        <v>479</v>
      </c>
      <c r="F4" s="522"/>
      <c r="H4" s="522" t="s">
        <v>482</v>
      </c>
      <c r="I4" s="522"/>
      <c r="J4" s="214"/>
      <c r="K4" s="197"/>
      <c r="L4" s="214"/>
      <c r="M4" s="214"/>
    </row>
    <row r="5" spans="1:17" s="13" customFormat="1" x14ac:dyDescent="0.25">
      <c r="A5" s="403" t="s">
        <v>173</v>
      </c>
      <c r="B5" s="388" t="s">
        <v>174</v>
      </c>
      <c r="C5" s="388" t="s">
        <v>71</v>
      </c>
      <c r="D5" s="388"/>
      <c r="E5" s="388" t="s">
        <v>174</v>
      </c>
      <c r="F5" s="388" t="s">
        <v>71</v>
      </c>
      <c r="G5" s="388"/>
      <c r="H5" s="388" t="s">
        <v>174</v>
      </c>
      <c r="I5" s="388" t="s">
        <v>71</v>
      </c>
      <c r="J5" s="215"/>
      <c r="K5" s="89"/>
      <c r="L5" s="215"/>
      <c r="M5" s="215"/>
      <c r="O5" s="10"/>
      <c r="P5" s="10"/>
      <c r="Q5" s="10"/>
    </row>
    <row r="6" spans="1:17" s="4" customFormat="1" ht="17.850000000000001" customHeight="1" x14ac:dyDescent="0.25">
      <c r="A6" s="90">
        <v>0</v>
      </c>
      <c r="B6" s="261">
        <v>86259</v>
      </c>
      <c r="C6" s="152">
        <v>0.73887308983759337</v>
      </c>
      <c r="D6" s="10"/>
      <c r="E6" s="261">
        <v>87634</v>
      </c>
      <c r="F6" s="152">
        <v>0.75121081461035344</v>
      </c>
      <c r="G6" s="10"/>
      <c r="H6" s="261">
        <v>91247</v>
      </c>
      <c r="I6" s="152">
        <v>0.75435681216931216</v>
      </c>
      <c r="J6" s="216"/>
      <c r="K6" s="91"/>
      <c r="L6" s="207"/>
      <c r="M6" s="216"/>
    </row>
    <row r="7" spans="1:17" s="4" customFormat="1" ht="17.850000000000001" customHeight="1" x14ac:dyDescent="0.25">
      <c r="A7" s="10" t="s">
        <v>223</v>
      </c>
      <c r="B7" s="261">
        <v>5706</v>
      </c>
      <c r="C7" s="152">
        <v>4.8876173507846225E-2</v>
      </c>
      <c r="D7" s="10"/>
      <c r="E7" s="261">
        <v>5167</v>
      </c>
      <c r="F7" s="152">
        <v>4.4292241357141021E-2</v>
      </c>
      <c r="G7" s="10"/>
      <c r="H7" s="261">
        <v>4936</v>
      </c>
      <c r="I7" s="152">
        <v>4.0806878306878305E-2</v>
      </c>
      <c r="J7" s="216"/>
      <c r="K7" s="91"/>
      <c r="L7" s="207"/>
      <c r="M7" s="216"/>
    </row>
    <row r="8" spans="1:17" s="4" customFormat="1" ht="17.850000000000001" customHeight="1" x14ac:dyDescent="0.25">
      <c r="A8" s="10" t="s">
        <v>222</v>
      </c>
      <c r="B8" s="261">
        <v>1323</v>
      </c>
      <c r="C8" s="152">
        <v>1.1332488179264031E-2</v>
      </c>
      <c r="D8" s="10"/>
      <c r="E8" s="261">
        <v>1287</v>
      </c>
      <c r="F8" s="152">
        <v>1.1032342679822043E-2</v>
      </c>
      <c r="G8" s="10"/>
      <c r="H8" s="261">
        <v>1207</v>
      </c>
      <c r="I8" s="152">
        <v>9.9785052910052914E-3</v>
      </c>
      <c r="J8" s="216"/>
      <c r="K8" s="91"/>
      <c r="L8" s="207"/>
      <c r="M8" s="216"/>
    </row>
    <row r="9" spans="1:17" s="4" customFormat="1" ht="17.850000000000001" customHeight="1" x14ac:dyDescent="0.25">
      <c r="A9" s="10" t="s">
        <v>175</v>
      </c>
      <c r="B9" s="261">
        <v>1939</v>
      </c>
      <c r="C9" s="152">
        <v>1.6608990611937231E-2</v>
      </c>
      <c r="D9" s="10"/>
      <c r="E9" s="261">
        <v>1738</v>
      </c>
      <c r="F9" s="152">
        <v>1.4898377294118656E-2</v>
      </c>
      <c r="G9" s="10"/>
      <c r="H9" s="261">
        <v>1782</v>
      </c>
      <c r="I9" s="152">
        <v>1.4732142857142857E-2</v>
      </c>
      <c r="J9" s="216"/>
      <c r="K9" s="91"/>
      <c r="L9" s="207"/>
      <c r="M9" s="216"/>
    </row>
    <row r="10" spans="1:17" s="4" customFormat="1" ht="17.850000000000001" customHeight="1" x14ac:dyDescent="0.25">
      <c r="A10" s="10" t="s">
        <v>176</v>
      </c>
      <c r="B10" s="261">
        <v>3046</v>
      </c>
      <c r="C10" s="152">
        <v>2.6091276639484684E-2</v>
      </c>
      <c r="D10" s="10"/>
      <c r="E10" s="261">
        <v>2834</v>
      </c>
      <c r="F10" s="152">
        <v>2.429344145657783E-2</v>
      </c>
      <c r="G10" s="10"/>
      <c r="H10" s="261">
        <v>2775</v>
      </c>
      <c r="I10" s="152">
        <v>2.2941468253968252E-2</v>
      </c>
      <c r="J10" s="216"/>
      <c r="K10" s="91"/>
      <c r="L10" s="207"/>
      <c r="M10" s="216"/>
    </row>
    <row r="11" spans="1:17" s="4" customFormat="1" ht="17.850000000000001" customHeight="1" x14ac:dyDescent="0.25">
      <c r="A11" s="10" t="s">
        <v>177</v>
      </c>
      <c r="B11" s="261">
        <v>7528</v>
      </c>
      <c r="C11" s="152">
        <v>6.4482971287603649E-2</v>
      </c>
      <c r="D11" s="10"/>
      <c r="E11" s="261">
        <v>7178</v>
      </c>
      <c r="F11" s="152">
        <v>6.1530812553040111E-2</v>
      </c>
      <c r="G11" s="10"/>
      <c r="H11" s="261">
        <v>7381</v>
      </c>
      <c r="I11" s="152">
        <v>6.1020171957671961E-2</v>
      </c>
      <c r="J11" s="216"/>
      <c r="K11" s="91"/>
      <c r="L11" s="207"/>
      <c r="M11" s="216"/>
    </row>
    <row r="12" spans="1:17" s="4" customFormat="1" ht="17.850000000000001" customHeight="1" x14ac:dyDescent="0.25">
      <c r="A12" s="10" t="s">
        <v>178</v>
      </c>
      <c r="B12" s="261">
        <v>2829</v>
      </c>
      <c r="C12" s="152">
        <v>2.4232508737065717E-2</v>
      </c>
      <c r="D12" s="10"/>
      <c r="E12" s="261">
        <v>2782</v>
      </c>
      <c r="F12" s="152">
        <v>2.3847690237191081E-2</v>
      </c>
      <c r="G12" s="10"/>
      <c r="H12" s="261">
        <v>2831</v>
      </c>
      <c r="I12" s="152">
        <v>2.3404431216931216E-2</v>
      </c>
      <c r="J12" s="216"/>
      <c r="K12" s="91"/>
      <c r="L12" s="207"/>
      <c r="M12" s="216"/>
    </row>
    <row r="13" spans="1:17" s="4" customFormat="1" ht="17.850000000000001" customHeight="1" x14ac:dyDescent="0.25">
      <c r="A13" s="10" t="s">
        <v>179</v>
      </c>
      <c r="B13" s="261">
        <v>2744</v>
      </c>
      <c r="C13" s="152">
        <v>2.3504419927362435E-2</v>
      </c>
      <c r="D13" s="10"/>
      <c r="E13" s="261">
        <v>2696</v>
      </c>
      <c r="F13" s="152">
        <v>2.3110486297436072E-2</v>
      </c>
      <c r="G13" s="10"/>
      <c r="H13" s="261">
        <v>2979</v>
      </c>
      <c r="I13" s="152">
        <v>2.462797619047619E-2</v>
      </c>
      <c r="J13" s="216"/>
      <c r="K13" s="91"/>
      <c r="L13" s="207"/>
      <c r="M13" s="216"/>
    </row>
    <row r="14" spans="1:17" s="4" customFormat="1" ht="17.850000000000001" customHeight="1" x14ac:dyDescent="0.25">
      <c r="A14" s="10" t="s">
        <v>180</v>
      </c>
      <c r="B14" s="261">
        <v>1559</v>
      </c>
      <c r="C14" s="152">
        <v>1.3354005345028439E-2</v>
      </c>
      <c r="D14" s="10"/>
      <c r="E14" s="261">
        <v>1609</v>
      </c>
      <c r="F14" s="152">
        <v>1.3792571384486143E-2</v>
      </c>
      <c r="G14" s="10"/>
      <c r="H14" s="261">
        <v>1773</v>
      </c>
      <c r="I14" s="152">
        <v>1.4657738095238095E-2</v>
      </c>
      <c r="J14" s="216"/>
      <c r="K14" s="91"/>
      <c r="L14" s="207"/>
      <c r="M14" s="216"/>
    </row>
    <row r="15" spans="1:17" s="4" customFormat="1" ht="17.850000000000001" customHeight="1" x14ac:dyDescent="0.25">
      <c r="A15" s="10" t="s">
        <v>181</v>
      </c>
      <c r="B15" s="261">
        <v>1228</v>
      </c>
      <c r="C15" s="152">
        <v>1.0518741862536833E-2</v>
      </c>
      <c r="D15" s="10"/>
      <c r="E15" s="261">
        <v>1257</v>
      </c>
      <c r="F15" s="152">
        <v>1.0775178514791225E-2</v>
      </c>
      <c r="G15" s="10"/>
      <c r="H15" s="261">
        <v>1383</v>
      </c>
      <c r="I15" s="152">
        <v>1.1433531746031745E-2</v>
      </c>
      <c r="J15" s="216"/>
      <c r="K15" s="91"/>
      <c r="L15" s="207"/>
      <c r="M15" s="216"/>
    </row>
    <row r="16" spans="1:17" s="4" customFormat="1" ht="17.850000000000001" customHeight="1" x14ac:dyDescent="0.25">
      <c r="A16" s="10" t="s">
        <v>182</v>
      </c>
      <c r="B16" s="261">
        <v>1225</v>
      </c>
      <c r="C16" s="152">
        <v>1.0493044610429658E-2</v>
      </c>
      <c r="D16" s="10"/>
      <c r="E16" s="261">
        <v>1198</v>
      </c>
      <c r="F16" s="152">
        <v>1.0269422323563952E-2</v>
      </c>
      <c r="G16" s="10"/>
      <c r="H16" s="261">
        <v>1260</v>
      </c>
      <c r="I16" s="152">
        <v>1.0416666666666666E-2</v>
      </c>
      <c r="J16" s="216"/>
      <c r="K16" s="91"/>
      <c r="L16" s="207"/>
      <c r="M16" s="216"/>
    </row>
    <row r="17" spans="1:17" s="4" customFormat="1" ht="17.850000000000001" customHeight="1" x14ac:dyDescent="0.25">
      <c r="A17" s="10" t="s">
        <v>183</v>
      </c>
      <c r="B17" s="261">
        <v>561</v>
      </c>
      <c r="C17" s="152">
        <v>4.805386144041664E-3</v>
      </c>
      <c r="D17" s="10"/>
      <c r="E17" s="261">
        <v>533</v>
      </c>
      <c r="F17" s="152">
        <v>4.5689499987141792E-3</v>
      </c>
      <c r="G17" s="10"/>
      <c r="H17" s="261">
        <v>576</v>
      </c>
      <c r="I17" s="152">
        <v>4.7619047619047623E-3</v>
      </c>
      <c r="J17" s="216"/>
      <c r="K17" s="91"/>
      <c r="L17" s="207"/>
      <c r="M17" s="216"/>
    </row>
    <row r="18" spans="1:17" s="4" customFormat="1" ht="17.850000000000001" customHeight="1" x14ac:dyDescent="0.25">
      <c r="A18" s="10" t="s">
        <v>184</v>
      </c>
      <c r="B18" s="261">
        <v>379</v>
      </c>
      <c r="C18" s="152">
        <v>3.2464195162064005E-3</v>
      </c>
      <c r="D18" s="10"/>
      <c r="E18" s="261">
        <v>332</v>
      </c>
      <c r="F18" s="152">
        <v>2.8459500930077064E-3</v>
      </c>
      <c r="G18" s="10"/>
      <c r="H18" s="261">
        <v>374</v>
      </c>
      <c r="I18" s="152">
        <v>3.0919312169312169E-3</v>
      </c>
      <c r="J18" s="216"/>
      <c r="K18" s="91"/>
      <c r="L18" s="207"/>
      <c r="M18" s="216"/>
    </row>
    <row r="19" spans="1:17" s="4" customFormat="1" ht="17.850000000000001" customHeight="1" x14ac:dyDescent="0.25">
      <c r="A19" s="359" t="s">
        <v>185</v>
      </c>
      <c r="B19" s="405">
        <v>418</v>
      </c>
      <c r="C19" s="406">
        <v>3.580483793599671E-3</v>
      </c>
      <c r="D19" s="359"/>
      <c r="E19" s="405">
        <v>412</v>
      </c>
      <c r="F19" s="406">
        <v>3.5317211997565514E-3</v>
      </c>
      <c r="G19" s="359"/>
      <c r="H19" s="405">
        <v>456</v>
      </c>
      <c r="I19" s="406">
        <v>3.7698412698412699E-3</v>
      </c>
      <c r="J19" s="216"/>
      <c r="K19" s="91"/>
      <c r="L19" s="207"/>
      <c r="M19" s="216"/>
    </row>
    <row r="20" spans="1:17" s="2" customFormat="1" x14ac:dyDescent="0.25">
      <c r="A20" s="390" t="s">
        <v>1</v>
      </c>
      <c r="B20" s="92">
        <v>116744</v>
      </c>
      <c r="C20" s="13"/>
      <c r="D20" s="13"/>
      <c r="E20" s="92">
        <v>116657</v>
      </c>
      <c r="F20" s="13"/>
      <c r="G20" s="13"/>
      <c r="H20" s="92">
        <v>120960</v>
      </c>
      <c r="I20" s="13"/>
      <c r="J20" s="218"/>
      <c r="K20" s="197"/>
      <c r="L20" s="217"/>
      <c r="M20" s="218"/>
      <c r="O20" s="4"/>
      <c r="P20" s="4"/>
      <c r="Q20" s="4"/>
    </row>
    <row r="21" spans="1:17" s="4" customFormat="1" ht="12.75" x14ac:dyDescent="0.2">
      <c r="A21" s="224"/>
      <c r="B21" s="224"/>
      <c r="C21" s="224"/>
      <c r="D21" s="224"/>
      <c r="E21" s="224"/>
      <c r="F21" s="224"/>
      <c r="G21" s="224"/>
      <c r="H21" s="224"/>
      <c r="I21" s="224"/>
      <c r="J21" s="93"/>
      <c r="K21" s="93"/>
      <c r="L21" s="93"/>
      <c r="M21" s="93"/>
    </row>
    <row r="22" spans="1:17" s="4" customFormat="1" ht="12.75" customHeight="1" x14ac:dyDescent="0.2">
      <c r="A22" s="523" t="s">
        <v>463</v>
      </c>
      <c r="B22" s="523"/>
      <c r="C22" s="523"/>
      <c r="D22" s="523"/>
      <c r="E22" s="523"/>
      <c r="F22" s="523"/>
      <c r="G22" s="523"/>
      <c r="H22" s="523"/>
      <c r="I22" s="523"/>
      <c r="J22" s="93"/>
      <c r="K22" s="93"/>
      <c r="L22" s="93"/>
      <c r="M22" s="93"/>
    </row>
    <row r="23" spans="1:17" s="4" customFormat="1" ht="12.75" customHeight="1" x14ac:dyDescent="0.2">
      <c r="A23" s="523"/>
      <c r="B23" s="523"/>
      <c r="C23" s="523"/>
      <c r="D23" s="523"/>
      <c r="E23" s="523"/>
      <c r="F23" s="523"/>
      <c r="G23" s="523"/>
      <c r="H23" s="523"/>
      <c r="I23" s="523"/>
      <c r="J23" s="93"/>
      <c r="K23" s="93"/>
      <c r="L23" s="93"/>
      <c r="M23" s="93"/>
    </row>
    <row r="24" spans="1:17" s="4" customFormat="1" ht="12.75" customHeight="1" x14ac:dyDescent="0.2">
      <c r="A24" s="39"/>
      <c r="B24" s="224"/>
      <c r="C24" s="224"/>
      <c r="D24" s="224"/>
      <c r="E24" s="224"/>
      <c r="F24" s="224"/>
      <c r="G24" s="224"/>
      <c r="H24" s="224"/>
      <c r="I24" s="224"/>
      <c r="J24" s="93"/>
      <c r="K24" s="93"/>
      <c r="L24" s="93"/>
      <c r="M24" s="93"/>
    </row>
    <row r="25" spans="1:17" s="4" customFormat="1" ht="22.5" x14ac:dyDescent="0.3">
      <c r="A25" s="491" t="s">
        <v>428</v>
      </c>
      <c r="B25" s="491"/>
      <c r="C25" s="491"/>
      <c r="D25" s="491"/>
      <c r="E25" s="491"/>
      <c r="F25" s="491"/>
      <c r="G25" s="491"/>
      <c r="H25" s="491"/>
      <c r="I25" s="491"/>
      <c r="J25" s="93"/>
      <c r="K25" s="93"/>
      <c r="L25" s="93"/>
      <c r="M25" s="93"/>
    </row>
    <row r="26" spans="1:17" s="4" customFormat="1" x14ac:dyDescent="0.25">
      <c r="A26" s="10"/>
      <c r="B26" s="224"/>
      <c r="C26" s="224"/>
      <c r="D26" s="224"/>
      <c r="E26" s="224"/>
      <c r="F26" s="224"/>
      <c r="G26" s="224"/>
      <c r="H26" s="224"/>
      <c r="I26" s="224"/>
      <c r="J26" s="93"/>
      <c r="K26" s="93"/>
      <c r="L26" s="93"/>
      <c r="M26" s="93"/>
    </row>
    <row r="27" spans="1:17" s="4" customFormat="1" ht="18" customHeight="1" x14ac:dyDescent="0.25">
      <c r="A27" s="13"/>
      <c r="B27" s="6"/>
      <c r="C27" s="6"/>
      <c r="D27" s="13"/>
      <c r="E27" s="6" t="s">
        <v>171</v>
      </c>
      <c r="F27" s="6"/>
      <c r="G27" s="13"/>
      <c r="H27" s="492" t="s">
        <v>172</v>
      </c>
      <c r="I27" s="492"/>
      <c r="J27" s="93"/>
      <c r="K27" s="93"/>
      <c r="L27" s="93"/>
      <c r="M27" s="93"/>
    </row>
    <row r="28" spans="1:17" s="4" customFormat="1" ht="15.6" customHeight="1" x14ac:dyDescent="0.25">
      <c r="A28" s="13"/>
      <c r="B28" s="522" t="str">
        <f>B4</f>
        <v>Tax Year 2012</v>
      </c>
      <c r="C28" s="522"/>
      <c r="D28" s="13"/>
      <c r="E28" s="522" t="str">
        <f>E4</f>
        <v>Tax Year 2013</v>
      </c>
      <c r="F28" s="522"/>
      <c r="G28" s="13"/>
      <c r="H28" s="522" t="str">
        <f>H4</f>
        <v>Tax Year 2014</v>
      </c>
      <c r="I28" s="522"/>
      <c r="J28" s="93"/>
      <c r="K28" s="93"/>
      <c r="L28" s="93"/>
      <c r="M28" s="93"/>
    </row>
    <row r="29" spans="1:17" s="4" customFormat="1" x14ac:dyDescent="0.25">
      <c r="A29" s="387" t="s">
        <v>235</v>
      </c>
      <c r="B29" s="388" t="s">
        <v>174</v>
      </c>
      <c r="C29" s="388" t="s">
        <v>71</v>
      </c>
      <c r="D29" s="407"/>
      <c r="E29" s="388" t="s">
        <v>174</v>
      </c>
      <c r="F29" s="388" t="s">
        <v>71</v>
      </c>
      <c r="G29" s="407"/>
      <c r="H29" s="388" t="s">
        <v>174</v>
      </c>
      <c r="I29" s="388" t="s">
        <v>71</v>
      </c>
      <c r="J29" s="93"/>
      <c r="K29" s="93"/>
      <c r="L29" s="93"/>
      <c r="M29" s="93"/>
    </row>
    <row r="30" spans="1:17" s="4" customFormat="1" x14ac:dyDescent="0.25">
      <c r="A30" s="264" t="s">
        <v>246</v>
      </c>
      <c r="B30" s="261">
        <v>288734</v>
      </c>
      <c r="C30" s="152">
        <v>0.70129409593020431</v>
      </c>
      <c r="D30" s="263"/>
      <c r="E30" s="261">
        <v>296154</v>
      </c>
      <c r="F30" s="152">
        <v>0.69773918124246082</v>
      </c>
      <c r="G30" s="263"/>
      <c r="H30" s="261">
        <v>302768</v>
      </c>
      <c r="I30" s="152">
        <v>0.68762775148305277</v>
      </c>
      <c r="J30" s="93"/>
      <c r="K30" s="93"/>
      <c r="L30" s="93"/>
      <c r="M30" s="93"/>
    </row>
    <row r="31" spans="1:17" s="4" customFormat="1" x14ac:dyDescent="0.25">
      <c r="A31" s="90" t="s">
        <v>223</v>
      </c>
      <c r="B31" s="261">
        <v>46073</v>
      </c>
      <c r="C31" s="152">
        <v>0.11190480816873767</v>
      </c>
      <c r="D31" s="10"/>
      <c r="E31" s="261">
        <v>67107</v>
      </c>
      <c r="F31" s="152">
        <v>0.15810417294933654</v>
      </c>
      <c r="G31" s="10"/>
      <c r="H31" s="261">
        <v>79176</v>
      </c>
      <c r="I31" s="152">
        <v>0.17981958083886734</v>
      </c>
      <c r="J31" s="93"/>
      <c r="K31" s="93"/>
      <c r="L31" s="93"/>
      <c r="M31" s="93"/>
    </row>
    <row r="32" spans="1:17" s="4" customFormat="1" x14ac:dyDescent="0.25">
      <c r="A32" s="90" t="s">
        <v>222</v>
      </c>
      <c r="B32" s="261">
        <v>10123</v>
      </c>
      <c r="C32" s="152">
        <v>2.4587336902136422E-2</v>
      </c>
      <c r="D32" s="10"/>
      <c r="E32" s="261">
        <v>10874</v>
      </c>
      <c r="F32" s="152">
        <v>2.5619157117008445E-2</v>
      </c>
      <c r="G32" s="10"/>
      <c r="H32" s="261">
        <v>11338</v>
      </c>
      <c r="I32" s="152">
        <v>2.5750156708485877E-2</v>
      </c>
      <c r="J32" s="93"/>
      <c r="K32" s="93"/>
      <c r="L32" s="93"/>
      <c r="M32" s="93"/>
    </row>
    <row r="33" spans="1:13" s="4" customFormat="1" x14ac:dyDescent="0.25">
      <c r="A33" s="10" t="s">
        <v>175</v>
      </c>
      <c r="B33" s="261">
        <v>13262</v>
      </c>
      <c r="C33" s="152">
        <v>3.2211524448891957E-2</v>
      </c>
      <c r="D33" s="10"/>
      <c r="E33" s="261">
        <v>12741</v>
      </c>
      <c r="F33" s="152">
        <v>3.0017811369119421E-2</v>
      </c>
      <c r="G33" s="10"/>
      <c r="H33" s="261">
        <v>12621</v>
      </c>
      <c r="I33" s="152">
        <v>2.866402609082733E-2</v>
      </c>
      <c r="J33" s="93"/>
      <c r="K33" s="93"/>
      <c r="L33" s="93"/>
      <c r="M33" s="93"/>
    </row>
    <row r="34" spans="1:13" s="4" customFormat="1" x14ac:dyDescent="0.25">
      <c r="A34" s="10" t="s">
        <v>176</v>
      </c>
      <c r="B34" s="261">
        <v>16899</v>
      </c>
      <c r="C34" s="152">
        <v>4.1045283642122239E-2</v>
      </c>
      <c r="D34" s="10"/>
      <c r="E34" s="261">
        <v>13650</v>
      </c>
      <c r="F34" s="152">
        <v>3.2159416465621232E-2</v>
      </c>
      <c r="G34" s="10"/>
      <c r="H34" s="261">
        <v>12865</v>
      </c>
      <c r="I34" s="152">
        <v>2.92181836350918E-2</v>
      </c>
      <c r="J34" s="93"/>
      <c r="K34" s="93"/>
      <c r="L34" s="93"/>
      <c r="M34" s="93"/>
    </row>
    <row r="35" spans="1:13" s="4" customFormat="1" x14ac:dyDescent="0.25">
      <c r="A35" s="10" t="s">
        <v>177</v>
      </c>
      <c r="B35" s="261">
        <v>24509</v>
      </c>
      <c r="C35" s="152">
        <v>5.9528898561144086E-2</v>
      </c>
      <c r="D35" s="10"/>
      <c r="E35" s="261">
        <v>16876</v>
      </c>
      <c r="F35" s="152">
        <v>3.9759876357056696E-2</v>
      </c>
      <c r="G35" s="10"/>
      <c r="H35" s="261">
        <v>15331</v>
      </c>
      <c r="I35" s="152">
        <v>3.4818808652125333E-2</v>
      </c>
      <c r="J35" s="93"/>
      <c r="K35" s="93"/>
      <c r="L35" s="93"/>
      <c r="M35" s="93"/>
    </row>
    <row r="36" spans="1:13" s="4" customFormat="1" x14ac:dyDescent="0.25">
      <c r="A36" s="10" t="s">
        <v>178</v>
      </c>
      <c r="B36" s="261">
        <v>5223</v>
      </c>
      <c r="C36" s="152">
        <v>1.2685929135617755E-2</v>
      </c>
      <c r="D36" s="10"/>
      <c r="E36" s="261">
        <v>3134</v>
      </c>
      <c r="F36" s="152">
        <v>7.3837077804583835E-3</v>
      </c>
      <c r="G36" s="10"/>
      <c r="H36" s="261">
        <v>2858</v>
      </c>
      <c r="I36" s="152">
        <v>6.4909109078190724E-3</v>
      </c>
      <c r="J36" s="93"/>
      <c r="K36" s="93"/>
      <c r="L36" s="93"/>
      <c r="M36" s="93"/>
    </row>
    <row r="37" spans="1:13" s="4" customFormat="1" ht="17.850000000000001" customHeight="1" x14ac:dyDescent="0.25">
      <c r="A37" s="10" t="s">
        <v>179</v>
      </c>
      <c r="B37" s="261">
        <v>3746</v>
      </c>
      <c r="C37" s="152">
        <v>9.0985047945671294E-3</v>
      </c>
      <c r="D37" s="10"/>
      <c r="E37" s="261">
        <v>2248</v>
      </c>
      <c r="F37" s="152">
        <v>5.2962907117008445E-3</v>
      </c>
      <c r="G37" s="10"/>
      <c r="H37" s="261">
        <v>1934</v>
      </c>
      <c r="I37" s="152">
        <v>4.392379879538868E-3</v>
      </c>
      <c r="J37" s="93"/>
      <c r="K37" s="93"/>
      <c r="L37" s="93"/>
      <c r="M37" s="93"/>
    </row>
    <row r="38" spans="1:13" s="4" customFormat="1" ht="17.850000000000001" customHeight="1" x14ac:dyDescent="0.25">
      <c r="A38" s="10" t="s">
        <v>180</v>
      </c>
      <c r="B38" s="261">
        <v>1496</v>
      </c>
      <c r="C38" s="152">
        <v>3.6335726568799851E-3</v>
      </c>
      <c r="D38" s="10"/>
      <c r="E38" s="261">
        <v>810</v>
      </c>
      <c r="F38" s="152">
        <v>1.9083609770808203E-3</v>
      </c>
      <c r="G38" s="10"/>
      <c r="H38" s="261">
        <v>704</v>
      </c>
      <c r="I38" s="152">
        <v>1.598880783451584E-3</v>
      </c>
      <c r="J38" s="93"/>
      <c r="K38" s="93"/>
      <c r="L38" s="93"/>
      <c r="M38" s="93"/>
    </row>
    <row r="39" spans="1:13" s="4" customFormat="1" ht="17.850000000000001" customHeight="1" x14ac:dyDescent="0.25">
      <c r="A39" s="10" t="s">
        <v>181</v>
      </c>
      <c r="B39" s="261">
        <v>840</v>
      </c>
      <c r="C39" s="152">
        <v>2.0402413314032004E-3</v>
      </c>
      <c r="D39" s="10"/>
      <c r="E39" s="261">
        <v>440</v>
      </c>
      <c r="F39" s="152">
        <v>1.0366405307599517E-3</v>
      </c>
      <c r="G39" s="10"/>
      <c r="H39" s="261">
        <v>379</v>
      </c>
      <c r="I39" s="152">
        <v>8.6076110359112259E-4</v>
      </c>
      <c r="J39" s="93"/>
      <c r="K39" s="93"/>
      <c r="L39" s="93"/>
      <c r="M39" s="93"/>
    </row>
    <row r="40" spans="1:13" s="4" customFormat="1" ht="17.850000000000001" customHeight="1" x14ac:dyDescent="0.25">
      <c r="A40" s="10" t="s">
        <v>182</v>
      </c>
      <c r="B40" s="261">
        <v>488</v>
      </c>
      <c r="C40" s="152">
        <v>1.1852830591961448E-3</v>
      </c>
      <c r="D40" s="10"/>
      <c r="E40" s="261">
        <v>252</v>
      </c>
      <c r="F40" s="152">
        <v>5.9371230398069959E-4</v>
      </c>
      <c r="G40" s="10"/>
      <c r="H40" s="261">
        <v>226</v>
      </c>
      <c r="I40" s="152">
        <v>5.1327706968758234E-4</v>
      </c>
      <c r="J40" s="93"/>
      <c r="K40" s="93"/>
      <c r="L40" s="93"/>
      <c r="M40" s="93"/>
    </row>
    <row r="41" spans="1:13" s="4" customFormat="1" ht="17.850000000000001" customHeight="1" x14ac:dyDescent="0.25">
      <c r="A41" s="10" t="s">
        <v>183</v>
      </c>
      <c r="B41" s="261">
        <v>174</v>
      </c>
      <c r="C41" s="152">
        <v>4.2262141864780574E-4</v>
      </c>
      <c r="D41" s="10"/>
      <c r="E41" s="261">
        <v>102</v>
      </c>
      <c r="F41" s="152">
        <v>2.4031212303980701E-4</v>
      </c>
      <c r="G41" s="10"/>
      <c r="H41" s="261">
        <v>61</v>
      </c>
      <c r="I41" s="152">
        <v>1.3853938606611736E-4</v>
      </c>
      <c r="J41" s="93"/>
      <c r="K41" s="93"/>
      <c r="L41" s="93"/>
      <c r="M41" s="93"/>
    </row>
    <row r="42" spans="1:13" s="4" customFormat="1" ht="17.850000000000001" customHeight="1" x14ac:dyDescent="0.25">
      <c r="A42" s="10" t="s">
        <v>184</v>
      </c>
      <c r="B42" s="261">
        <v>79</v>
      </c>
      <c r="C42" s="152">
        <v>1.9187983950101525E-4</v>
      </c>
      <c r="D42" s="10"/>
      <c r="E42" s="261">
        <v>41</v>
      </c>
      <c r="F42" s="152">
        <v>9.6596049457177321E-5</v>
      </c>
      <c r="G42" s="10"/>
      <c r="H42" s="261">
        <v>34</v>
      </c>
      <c r="I42" s="152">
        <v>7.7218674200786716E-5</v>
      </c>
      <c r="J42" s="93"/>
      <c r="K42" s="93"/>
      <c r="L42" s="93"/>
      <c r="M42" s="93"/>
    </row>
    <row r="43" spans="1:13" s="4" customFormat="1" ht="17.850000000000001" customHeight="1" x14ac:dyDescent="0.25">
      <c r="A43" s="359" t="s">
        <v>185</v>
      </c>
      <c r="B43" s="405">
        <v>70</v>
      </c>
      <c r="C43" s="406">
        <v>1.7002011095026669E-4</v>
      </c>
      <c r="D43" s="359"/>
      <c r="E43" s="405">
        <v>19</v>
      </c>
      <c r="F43" s="406">
        <v>4.4764022919179731E-5</v>
      </c>
      <c r="G43" s="359"/>
      <c r="H43" s="405">
        <v>13</v>
      </c>
      <c r="I43" s="406">
        <v>2.9524787194418453E-5</v>
      </c>
      <c r="J43" s="93"/>
      <c r="K43" s="93"/>
      <c r="L43" s="93"/>
      <c r="M43" s="93"/>
    </row>
    <row r="44" spans="1:13" s="4" customFormat="1" ht="17.850000000000001" customHeight="1" x14ac:dyDescent="0.25">
      <c r="A44" s="390" t="s">
        <v>1</v>
      </c>
      <c r="B44" s="92">
        <v>411716</v>
      </c>
      <c r="C44" s="13"/>
      <c r="D44" s="13"/>
      <c r="E44" s="92">
        <v>424448</v>
      </c>
      <c r="F44" s="13"/>
      <c r="G44" s="13"/>
      <c r="H44" s="92">
        <v>440308</v>
      </c>
      <c r="I44" s="13"/>
      <c r="J44" s="93"/>
      <c r="K44" s="93"/>
      <c r="L44" s="93"/>
      <c r="M44" s="93"/>
    </row>
    <row r="45" spans="1:13" s="4" customFormat="1" ht="17.850000000000001" customHeight="1" x14ac:dyDescent="0.25">
      <c r="A45" s="10"/>
      <c r="B45" s="12"/>
      <c r="C45" s="12"/>
      <c r="D45" s="12"/>
      <c r="E45" s="12"/>
      <c r="F45" s="12"/>
      <c r="G45" s="12"/>
      <c r="H45" s="12"/>
      <c r="I45" s="10"/>
      <c r="J45" s="93"/>
      <c r="K45" s="93"/>
      <c r="L45" s="93"/>
      <c r="M45" s="93"/>
    </row>
    <row r="46" spans="1:13" s="4" customFormat="1" ht="12.75" x14ac:dyDescent="0.2">
      <c r="A46" s="519" t="s">
        <v>464</v>
      </c>
      <c r="B46" s="520"/>
      <c r="C46" s="520"/>
      <c r="D46" s="520"/>
      <c r="E46" s="520"/>
      <c r="F46" s="520"/>
      <c r="G46" s="520"/>
      <c r="H46" s="520"/>
      <c r="I46" s="520"/>
      <c r="J46" s="93"/>
      <c r="K46" s="93"/>
      <c r="L46" s="93"/>
      <c r="M46" s="93"/>
    </row>
    <row r="47" spans="1:13" x14ac:dyDescent="0.25">
      <c r="A47" s="521"/>
      <c r="B47" s="520"/>
      <c r="C47" s="520"/>
      <c r="D47" s="520"/>
      <c r="E47" s="520"/>
      <c r="F47" s="520"/>
      <c r="G47" s="520"/>
      <c r="H47" s="520"/>
      <c r="I47" s="520"/>
    </row>
  </sheetData>
  <mergeCells count="13">
    <mergeCell ref="A46:I46"/>
    <mergeCell ref="A47:I47"/>
    <mergeCell ref="A1:I1"/>
    <mergeCell ref="B4:C4"/>
    <mergeCell ref="E4:F4"/>
    <mergeCell ref="H4:I4"/>
    <mergeCell ref="A25:I25"/>
    <mergeCell ref="B28:C28"/>
    <mergeCell ref="E28:F28"/>
    <mergeCell ref="H28:I28"/>
    <mergeCell ref="A22:I23"/>
    <mergeCell ref="H3:I3"/>
    <mergeCell ref="H27:I27"/>
  </mergeCells>
  <phoneticPr fontId="0" type="noConversion"/>
  <printOptions horizontalCentered="1"/>
  <pageMargins left="0.5" right="0.5" top="1" bottom="0.5" header="0.25" footer="0.25"/>
  <pageSetup scale="87" orientation="portrait" r:id="rId1"/>
  <headerFooter scaleWithDoc="0">
    <oddHeader>&amp;R&amp;"Times New Roman,Bold Italic"Pennsylvania Department of Revenue</oddHeader>
    <oddFooter>&amp;C- 10 -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4AE54EF24B1C418FD4D4E572117030" ma:contentTypeVersion="1" ma:contentTypeDescription="Create a new document." ma:contentTypeScope="" ma:versionID="5ca0b5c3971cc31d2626fbed06a2d958">
  <xsd:schema xmlns:xsd="http://www.w3.org/2001/XMLSchema" xmlns:xs="http://www.w3.org/2001/XMLSchema" xmlns:p="http://schemas.microsoft.com/office/2006/metadata/properties" xmlns:ns1="http://schemas.microsoft.com/sharepoint/v3" xmlns:ns2="c894979e-071d-413f-80dd-4a421b8d8215" targetNamespace="http://schemas.microsoft.com/office/2006/metadata/properties" ma:root="true" ma:fieldsID="e6e6768bd971bc9d8d29f1c5446e891e" ns1:_="" ns2:_="">
    <xsd:import namespace="http://schemas.microsoft.com/sharepoint/v3"/>
    <xsd:import namespace="c894979e-071d-413f-80dd-4a421b8d8215"/>
    <xsd:element name="properties">
      <xsd:complexType>
        <xsd:sequence>
          <xsd:element name="documentManagement">
            <xsd:complexType>
              <xsd:all>
                <xsd:element ref="ns1:PublishingStartDate" minOccurs="0"/>
                <xsd:element ref="ns1:PublishingExpirationDate" minOccurs="0"/>
                <xsd:element ref="ns2:MigrationSource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894979e-071d-413f-80dd-4a421b8d8215"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MigrationSourceURL xmlns="c894979e-071d-413f-80dd-4a421b8d8215" xsi:nil="true"/>
  </documentManagement>
</p:properties>
</file>

<file path=customXml/itemProps1.xml><?xml version="1.0" encoding="utf-8"?>
<ds:datastoreItem xmlns:ds="http://schemas.openxmlformats.org/officeDocument/2006/customXml" ds:itemID="{A7078811-3CB4-4600-9A37-69CDEFE4492C}"/>
</file>

<file path=customXml/itemProps2.xml><?xml version="1.0" encoding="utf-8"?>
<ds:datastoreItem xmlns:ds="http://schemas.openxmlformats.org/officeDocument/2006/customXml" ds:itemID="{25A17C6E-88C3-42B3-887C-1CFCC06D58FD}">
  <ds:schemaRefs>
    <ds:schemaRef ds:uri="http://schemas.microsoft.com/sharepoint/v3/contenttype/forms"/>
  </ds:schemaRefs>
</ds:datastoreItem>
</file>

<file path=customXml/itemProps3.xml><?xml version="1.0" encoding="utf-8"?>
<ds:datastoreItem xmlns:ds="http://schemas.openxmlformats.org/officeDocument/2006/customXml" ds:itemID="{42F130A9-46A1-4607-A9A7-1B8D53C46241}">
  <ds:schemaRefs>
    <ds:schemaRef ds:uri="http://www.w3.org/XML/1998/namespace"/>
    <ds:schemaRef ds:uri="http://schemas.microsoft.com/office/2006/documentManagement/types"/>
    <ds:schemaRef ds:uri="http://schemas.microsoft.com/sharepoint/v3"/>
    <ds:schemaRef ds:uri="http://purl.org/dc/elements/1.1/"/>
    <ds:schemaRef ds:uri="http://schemas.openxmlformats.org/package/2006/metadata/core-properties"/>
    <ds:schemaRef ds:uri="c894979e-071d-413f-80dd-4a421b8d8215"/>
    <ds:schemaRef ds:uri="http://schemas.microsoft.com/office/infopath/2007/PartnerControl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24</vt:i4>
      </vt:variant>
    </vt:vector>
  </HeadingPairs>
  <TitlesOfParts>
    <vt:vector size="50" baseType="lpstr">
      <vt:lpstr>Page 2</vt:lpstr>
      <vt:lpstr>Page 3</vt:lpstr>
      <vt:lpstr>Page 4</vt:lpstr>
      <vt:lpstr>Page 5</vt:lpstr>
      <vt:lpstr>Page 6</vt:lpstr>
      <vt:lpstr>Page 7</vt:lpstr>
      <vt:lpstr>Page 8</vt:lpstr>
      <vt:lpstr>Page 9</vt:lpstr>
      <vt:lpstr>Page 10</vt:lpstr>
      <vt:lpstr>Page 11</vt:lpstr>
      <vt:lpstr>Page 12</vt:lpstr>
      <vt:lpstr>Page 13</vt:lpstr>
      <vt:lpstr>Page 14</vt:lpstr>
      <vt:lpstr>Page 15</vt:lpstr>
      <vt:lpstr>Page 16</vt:lpstr>
      <vt:lpstr>Page 17</vt:lpstr>
      <vt:lpstr>Page 18</vt:lpstr>
      <vt:lpstr>Page 19</vt:lpstr>
      <vt:lpstr>Page 20</vt:lpstr>
      <vt:lpstr>Page 22</vt:lpstr>
      <vt:lpstr>Page 23</vt:lpstr>
      <vt:lpstr>Page 24</vt:lpstr>
      <vt:lpstr>Page 25</vt:lpstr>
      <vt:lpstr>Page 26</vt:lpstr>
      <vt:lpstr>Page 28</vt:lpstr>
      <vt:lpstr>Page 30</vt:lpstr>
      <vt:lpstr>'Page 10'!Print_Area</vt:lpstr>
      <vt:lpstr>'Page 12'!Print_Area</vt:lpstr>
      <vt:lpstr>'Page 13'!Print_Area</vt:lpstr>
      <vt:lpstr>'Page 14'!Print_Area</vt:lpstr>
      <vt:lpstr>'Page 15'!Print_Area</vt:lpstr>
      <vt:lpstr>'Page 16'!Print_Area</vt:lpstr>
      <vt:lpstr>'Page 17'!Print_Area</vt:lpstr>
      <vt:lpstr>'Page 18'!Print_Area</vt:lpstr>
      <vt:lpstr>'Page 19'!Print_Area</vt:lpstr>
      <vt:lpstr>'Page 2'!Print_Area</vt:lpstr>
      <vt:lpstr>'Page 20'!Print_Area</vt:lpstr>
      <vt:lpstr>'Page 22'!Print_Area</vt:lpstr>
      <vt:lpstr>'Page 23'!Print_Area</vt:lpstr>
      <vt:lpstr>'Page 24'!Print_Area</vt:lpstr>
      <vt:lpstr>'Page 25'!Print_Area</vt:lpstr>
      <vt:lpstr>'Page 26'!Print_Area</vt:lpstr>
      <vt:lpstr>'Page 28'!Print_Area</vt:lpstr>
      <vt:lpstr>'Page 3'!Print_Area</vt:lpstr>
      <vt:lpstr>'Page 4'!Print_Area</vt:lpstr>
      <vt:lpstr>'Page 5'!Print_Area</vt:lpstr>
      <vt:lpstr>'Page 6'!Print_Area</vt:lpstr>
      <vt:lpstr>'Page 7'!Print_Area</vt:lpstr>
      <vt:lpstr>'Page 8'!Print_Area</vt:lpstr>
      <vt:lpstr>'Page 9'!Print_Area</vt:lpstr>
    </vt:vector>
  </TitlesOfParts>
  <Company>PA Dept.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Statistical Supplement for the Pennsylvania Tax Compendium - Fiscal Year 2016-17</dc:title>
  <dc:subject>The Statistical Supplement for the Pennsylvania Tax Compendium</dc:subject>
  <dc:creator>Jeff Dircksen</dc:creator>
  <cp:keywords>The Statistical Supplement for the Pennsylvania Tax Compendium - Fiscal Year 2016-17</cp:keywords>
  <cp:lastModifiedBy>ckuhn</cp:lastModifiedBy>
  <cp:lastPrinted>2017-11-15T13:50:51Z</cp:lastPrinted>
  <dcterms:created xsi:type="dcterms:W3CDTF">1997-08-25T18:09:55Z</dcterms:created>
  <dcterms:modified xsi:type="dcterms:W3CDTF">2019-08-14T14:29:44Z</dcterms:modified>
  <cp:category>Pennsylvania Tax Compendium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Statistical Supplement 2012-13.xlsx</vt:lpwstr>
  </property>
  <property fmtid="{D5CDD505-2E9C-101B-9397-08002B2CF9AE}" pid="3" name="ContentTypeId">
    <vt:lpwstr>0x010100E94AE54EF24B1C418FD4D4E572117030</vt:lpwstr>
  </property>
  <property fmtid="{D5CDD505-2E9C-101B-9397-08002B2CF9AE}" pid="4" name="Order">
    <vt:r8>324100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